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75" windowHeight="5730" activeTab="0"/>
  </bookViews>
  <sheets>
    <sheet name="Q#1 correctly " sheetId="1" r:id="rId1"/>
    <sheet name="Q#1 with e^r=1.02" sheetId="2" r:id="rId2"/>
    <sheet name="Q#1 with ud=1" sheetId="3" r:id="rId3"/>
    <sheet name="Q#1 with ud=1 and e^r=1.02" sheetId="4" r:id="rId4"/>
  </sheets>
  <definedNames>
    <definedName name="_xlnm.Print_Area" localSheetId="0">'Q#1 correctly '!$A$1:$N$90</definedName>
    <definedName name="_xlnm.Print_Area" localSheetId="1">'Q#1 with e^r=1.02'!$A$1:$N$90</definedName>
    <definedName name="_xlnm.Print_Area" localSheetId="2">'Q#1 with ud=1'!$A$1:$N$90</definedName>
    <definedName name="_xlnm.Print_Area" localSheetId="3">'Q#1 with ud=1 and e^r=1.02'!$A$1:$N$90</definedName>
  </definedNames>
  <calcPr fullCalcOnLoad="1"/>
</workbook>
</file>

<file path=xl/sharedStrings.xml><?xml version="1.0" encoding="utf-8"?>
<sst xmlns="http://schemas.openxmlformats.org/spreadsheetml/2006/main" count="255" uniqueCount="35">
  <si>
    <t>r=</t>
  </si>
  <si>
    <t>T=</t>
  </si>
  <si>
    <t>N=</t>
  </si>
  <si>
    <t>σ=</t>
  </si>
  <si>
    <t>u=</t>
  </si>
  <si>
    <t>given</t>
  </si>
  <si>
    <t>d=</t>
  </si>
  <si>
    <t xml:space="preserve"> </t>
  </si>
  <si>
    <t>K=</t>
  </si>
  <si>
    <t>t=</t>
  </si>
  <si>
    <t>(b)</t>
  </si>
  <si>
    <t>formula from text</t>
  </si>
  <si>
    <t>(d)</t>
  </si>
  <si>
    <t>q(up)=</t>
  </si>
  <si>
    <t>q(down)=</t>
  </si>
  <si>
    <t>European</t>
  </si>
  <si>
    <t>American</t>
  </si>
  <si>
    <t>(a)</t>
  </si>
  <si>
    <t>to (c)</t>
  </si>
  <si>
    <t xml:space="preserve"> (c)</t>
  </si>
  <si>
    <t>to (c) &amp; (d)</t>
  </si>
  <si>
    <t>to (d)</t>
  </si>
  <si>
    <t xml:space="preserve">If e^r= </t>
  </si>
  <si>
    <t>The question said that .02 was the continuously compounded rate.  If you took it as</t>
  </si>
  <si>
    <t>the annual effective rate then you should have got the answers on this page</t>
  </si>
  <si>
    <t xml:space="preserve">If you mistakenly used the formulae from the </t>
  </si>
  <si>
    <t>text for u and d then you need to calculate</t>
  </si>
  <si>
    <t>the q values by formula, not just =1/2</t>
  </si>
  <si>
    <t>.</t>
  </si>
  <si>
    <t>µ=</t>
  </si>
  <si>
    <t>formula from classnotes</t>
  </si>
  <si>
    <t>see classnotes, is technically correct</t>
  </si>
  <si>
    <t>partly explaining difference to</t>
  </si>
  <si>
    <t>Black-Scholes</t>
  </si>
  <si>
    <r>
      <t>=r-(1/2)</t>
    </r>
    <r>
      <rPr>
        <sz val="11"/>
        <color indexed="8"/>
        <rFont val="Calibri"/>
        <family val="2"/>
      </rPr>
      <t>σ^2 is always used in these models, including here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</si>
</sst>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3" fillId="29" borderId="0" xfId="47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1">
      <selection activeCell="A24" sqref="A24"/>
    </sheetView>
  </sheetViews>
  <sheetFormatPr defaultColWidth="9.140625" defaultRowHeight="15"/>
  <cols>
    <col min="13" max="13" width="10.28125" style="0" customWidth="1"/>
  </cols>
  <sheetData>
    <row r="1" spans="1:7" ht="15">
      <c r="A1" s="1" t="s">
        <v>0</v>
      </c>
      <c r="B1" s="3">
        <v>0.02</v>
      </c>
      <c r="C1" t="s">
        <v>5</v>
      </c>
      <c r="D1" s="1" t="s">
        <v>7</v>
      </c>
      <c r="E1" s="3" t="s">
        <v>7</v>
      </c>
      <c r="F1" t="s">
        <v>7</v>
      </c>
      <c r="G1" t="s">
        <v>7</v>
      </c>
    </row>
    <row r="2" spans="1:7" ht="15">
      <c r="A2" s="1" t="s">
        <v>1</v>
      </c>
      <c r="B2" s="3">
        <v>5</v>
      </c>
      <c r="C2" t="s">
        <v>5</v>
      </c>
      <c r="D2" s="1"/>
      <c r="G2" t="s">
        <v>7</v>
      </c>
    </row>
    <row r="3" spans="1:3" ht="15">
      <c r="A3" s="1" t="s">
        <v>2</v>
      </c>
      <c r="B3" s="3">
        <v>10</v>
      </c>
      <c r="C3" t="s">
        <v>5</v>
      </c>
    </row>
    <row r="4" spans="1:3" ht="15">
      <c r="A4" s="2" t="s">
        <v>3</v>
      </c>
      <c r="B4" s="3">
        <v>0.5</v>
      </c>
      <c r="C4" t="s">
        <v>5</v>
      </c>
    </row>
    <row r="5" spans="1:12" ht="15">
      <c r="A5" s="2" t="s">
        <v>13</v>
      </c>
      <c r="B5" s="3">
        <v>0.5</v>
      </c>
      <c r="C5" t="s">
        <v>5</v>
      </c>
      <c r="L5">
        <f>K7*$B$8</f>
        <v>405.9646876090689</v>
      </c>
    </row>
    <row r="6" spans="1:12" ht="15">
      <c r="A6" s="2" t="s">
        <v>14</v>
      </c>
      <c r="B6" s="3">
        <v>0.5</v>
      </c>
      <c r="C6" t="s">
        <v>5</v>
      </c>
      <c r="L6">
        <f>MAX(0,$B$7-L5)</f>
        <v>0</v>
      </c>
    </row>
    <row r="7" spans="1:11" ht="15">
      <c r="A7" s="1" t="s">
        <v>8</v>
      </c>
      <c r="B7" s="3">
        <v>22</v>
      </c>
      <c r="C7" t="s">
        <v>5</v>
      </c>
      <c r="K7">
        <f>J9*$B$8</f>
        <v>300.4294012873581</v>
      </c>
    </row>
    <row r="8" spans="1:11" ht="15">
      <c r="A8" s="1" t="s">
        <v>4</v>
      </c>
      <c r="B8" s="3">
        <f>EXP(B11*B2/B3+B4*(B2/B3)^0.5)</f>
        <v>1.3512814853322803</v>
      </c>
      <c r="C8" t="s">
        <v>30</v>
      </c>
      <c r="K8">
        <f>EXP(-$B$1*$B$2/$B$3)*($B$5*L6+$B$6*L10)</f>
        <v>0</v>
      </c>
    </row>
    <row r="9" spans="1:12" ht="15">
      <c r="A9" s="1" t="s">
        <v>6</v>
      </c>
      <c r="B9" s="3">
        <f>EXP(B11*B2/B3-B4*(B2/B3)^0.5)</f>
        <v>0.6662745936794033</v>
      </c>
      <c r="C9" t="s">
        <v>30</v>
      </c>
      <c r="J9">
        <f>I11*$B$8</f>
        <v>222.32925156484507</v>
      </c>
      <c r="L9">
        <f>K7*$B$9</f>
        <v>200.1684772720809</v>
      </c>
    </row>
    <row r="10" spans="1:12" ht="15">
      <c r="A10" s="1"/>
      <c r="B10" s="3"/>
      <c r="J10">
        <f>EXP(-$B$1*$B$2/$B$3)*($B$5*K8+$B$6*K12)</f>
        <v>0</v>
      </c>
      <c r="L10">
        <f>MAX(0,$B$7-L9)</f>
        <v>0</v>
      </c>
    </row>
    <row r="11" spans="1:11" ht="15">
      <c r="A11" s="2" t="s">
        <v>29</v>
      </c>
      <c r="B11" s="3">
        <f>B1-0.5*B4^2</f>
        <v>-0.105</v>
      </c>
      <c r="C11" s="5" t="s">
        <v>34</v>
      </c>
      <c r="I11">
        <f>H13*$B$8</f>
        <v>164.5321526108043</v>
      </c>
      <c r="K11">
        <f>J9*$B$9</f>
        <v>148.132331749413</v>
      </c>
    </row>
    <row r="12" spans="1:11" ht="15">
      <c r="A12" s="2" t="s">
        <v>29</v>
      </c>
      <c r="B12" s="3">
        <f>B1-LN(0.5*(EXP((B2/B3)^0.5*B4)+EXP(-((B2/B3)^0.5)*B4)))/(B2/B3)</f>
        <v>-0.1024794730080617</v>
      </c>
      <c r="C12" t="s">
        <v>31</v>
      </c>
      <c r="I12">
        <f>EXP(-$B$1*$B$2/$B$3)*($B$5*J10+$B$6*J14)</f>
        <v>0</v>
      </c>
      <c r="K12">
        <f>EXP(-$B$1*$B$2/$B$3)*($B$5*L10+$B$6*L14)</f>
        <v>0</v>
      </c>
    </row>
    <row r="13" spans="1:12" ht="15">
      <c r="A13" s="1"/>
      <c r="B13" s="3"/>
      <c r="C13" t="s">
        <v>32</v>
      </c>
      <c r="H13">
        <f>G15*$B$8</f>
        <v>121.76008803254328</v>
      </c>
      <c r="J13">
        <f>I11*$B$9</f>
        <v>109.62359312796121</v>
      </c>
      <c r="L13">
        <f>K11*$B$9</f>
        <v>98.69680914712272</v>
      </c>
    </row>
    <row r="14" spans="1:12" ht="15">
      <c r="A14" s="1"/>
      <c r="B14" s="3"/>
      <c r="C14" t="s">
        <v>33</v>
      </c>
      <c r="H14">
        <f>EXP(-$B$1*$B$2/$B$3)*($B$5*I12+$B$6*I16)</f>
        <v>0</v>
      </c>
      <c r="J14">
        <f>EXP(-$B$1*$B$2/$B$3)*($B$5*K12+$B$6*K16)</f>
        <v>0</v>
      </c>
      <c r="L14">
        <f>MAX(0,$B$7-L13)</f>
        <v>0</v>
      </c>
    </row>
    <row r="15" spans="7:11" ht="15">
      <c r="G15">
        <f>F17*$B$8</f>
        <v>90.10712375934202</v>
      </c>
      <c r="I15">
        <f>H13*$B$9</f>
        <v>81.12565318025115</v>
      </c>
      <c r="K15">
        <f>J13*$B$9</f>
        <v>73.03941496900859</v>
      </c>
    </row>
    <row r="16" spans="2:11" ht="15">
      <c r="B16" t="s">
        <v>7</v>
      </c>
      <c r="G16">
        <f>EXP(-$B$1*$B$2/$B$3)*($B$5*H14+$B$6*H18)</f>
        <v>0.30227968633989344</v>
      </c>
      <c r="I16">
        <f>EXP(-$B$1*$B$2/$B$3)*($B$5*J14+$B$6*J18)</f>
        <v>0</v>
      </c>
      <c r="K16">
        <f>EXP(-$B$1*$B$2/$B$3)*($B$5*L14+$B$6*L18)</f>
        <v>0</v>
      </c>
    </row>
    <row r="17" spans="6:12" ht="15">
      <c r="F17">
        <f>E19*$B$8</f>
        <v>66.68271913544694</v>
      </c>
      <c r="H17">
        <f>G15*$B$9</f>
        <v>60.03608727037531</v>
      </c>
      <c r="J17">
        <f>I15*$B$9</f>
        <v>54.05196160964803</v>
      </c>
      <c r="L17">
        <f>K15*$B$9</f>
        <v>48.66430653105753</v>
      </c>
    </row>
    <row r="18" spans="6:12" ht="15">
      <c r="F18">
        <f>EXP(-$B$1*$B$2/$B$3)*($B$5*G16+$B$6*G20)</f>
        <v>1.1357063373354142</v>
      </c>
      <c r="H18">
        <f>EXP(-$B$1*$B$2/$B$3)*($B$5*I16+$B$6*I20)</f>
        <v>0.6106352953875185</v>
      </c>
      <c r="J18">
        <f>EXP(-$B$1*$B$2/$B$3)*($B$5*K16+$B$6*K20)</f>
        <v>0</v>
      </c>
      <c r="L18">
        <f>MAX(0,$B$7-L17)</f>
        <v>0</v>
      </c>
    </row>
    <row r="19" spans="5:11" ht="15">
      <c r="E19">
        <f>D21*$B$8</f>
        <v>49.34776348175129</v>
      </c>
      <c r="G19">
        <f>F17*$B$9</f>
        <v>44.429001597407684</v>
      </c>
      <c r="I19">
        <f>H17*$B$9</f>
        <v>40.00051965217051</v>
      </c>
      <c r="K19">
        <f>J17*$B$9</f>
        <v>36.01344875904295</v>
      </c>
    </row>
    <row r="20" spans="5:11" ht="15">
      <c r="E20">
        <f>EXP(-$B$1*$B$2/$B$3)*($B$5*F18+$B$6*F22)</f>
        <v>2.5191792584218784</v>
      </c>
      <c r="F20" t="s">
        <v>7</v>
      </c>
      <c r="G20">
        <f>EXP(-$B$1*$B$2/$B$3)*($B$5*H18+$B$6*H22)</f>
        <v>1.9919610652284736</v>
      </c>
      <c r="I20">
        <f>EXP(-$B$1*$B$2/$B$3)*($B$5*J18+$B$6*J22)</f>
        <v>1.2335445642673066</v>
      </c>
      <c r="K20">
        <f>EXP(-$B$1*$B$2/$B$3)*($B$5*L18+$B$6*L22)</f>
        <v>0</v>
      </c>
    </row>
    <row r="21" spans="4:12" ht="15">
      <c r="D21">
        <f>C23*$B$8</f>
        <v>36.51923305203628</v>
      </c>
      <c r="F21">
        <f>E19*$B$9</f>
        <v>32.879161062791134</v>
      </c>
      <c r="H21">
        <f>G19*$B$9</f>
        <v>29.601914986894368</v>
      </c>
      <c r="J21">
        <f>I19*$B$9</f>
        <v>26.651329978214896</v>
      </c>
      <c r="L21">
        <f>K19*$B$9</f>
        <v>23.994845938925355</v>
      </c>
    </row>
    <row r="22" spans="4:12" ht="15">
      <c r="D22">
        <f>EXP(-$B$1*$B$2/$B$3)*($B$5*E20+$B$6*E24)</f>
        <v>4.311565179201069</v>
      </c>
      <c r="F22">
        <f>EXP(-$B$1*$B$2/$B$3)*($B$5*G20+$B$6*G24)</f>
        <v>3.953288524432563</v>
      </c>
      <c r="H22">
        <f>EXP(-$B$1*$B$2/$B$3)*($B$5*I20+$B$6*I24)</f>
        <v>3.4133259181308357</v>
      </c>
      <c r="J22">
        <f>EXP(-$B$1*$B$2/$B$3)*($B$5*K20+$B$6*K24)</f>
        <v>2.4918837864879206</v>
      </c>
      <c r="L22">
        <f>MAX(0,$B$7-L21)</f>
        <v>0</v>
      </c>
    </row>
    <row r="23" spans="1:11" ht="15">
      <c r="A23" t="s">
        <v>15</v>
      </c>
      <c r="C23">
        <f>B25*$B$8</f>
        <v>27.025629706645606</v>
      </c>
      <c r="E23">
        <f>D21*$B$9</f>
        <v>24.331837163228908</v>
      </c>
      <c r="G23">
        <f>F21*$B$9</f>
        <v>21.90654967763082</v>
      </c>
      <c r="I23">
        <f>H21*$B$9</f>
        <v>19.723003880025285</v>
      </c>
      <c r="K23">
        <f>J21*$B$9</f>
        <v>17.75710405225083</v>
      </c>
    </row>
    <row r="24" spans="1:11" ht="15">
      <c r="A24" t="s">
        <v>28</v>
      </c>
      <c r="C24">
        <f>EXP(-$B$1*$B$2/$B$3)*($B$5*D22+$B$6*D26)</f>
        <v>6.308714831608727</v>
      </c>
      <c r="E24">
        <f>EXP(-$B$1*$B$2/$B$3)*($B$5*F22+$B$6*F26)</f>
        <v>6.190615000870763</v>
      </c>
      <c r="G24">
        <f>EXP(-$B$1*$B$2/$B$3)*($B$5*H22+$B$6*H26)</f>
        <v>5.994078404041595</v>
      </c>
      <c r="I24">
        <f>EXP(-$B$1*$B$2/$B$3)*($B$5*J22+$B$6*J26)</f>
        <v>5.661716263574236</v>
      </c>
      <c r="K24">
        <f>EXP(-$B$1*$B$2/$B$3)*($B$5*L22+$B$6*L26)</f>
        <v>5.033855269792907</v>
      </c>
    </row>
    <row r="25" spans="2:12" ht="15">
      <c r="B25">
        <v>20</v>
      </c>
      <c r="D25">
        <f>C23*$B$9</f>
        <v>18.006490451725313</v>
      </c>
      <c r="F25">
        <f>E23*$B$9</f>
        <v>16.211684919403748</v>
      </c>
      <c r="H25">
        <f>G23*$B$9</f>
        <v>14.59577748538114</v>
      </c>
      <c r="J25">
        <f>I23*$B$9</f>
        <v>13.140936396301143</v>
      </c>
      <c r="L25">
        <f>K23*$B$9</f>
        <v>11.831107287336309</v>
      </c>
    </row>
    <row r="26" spans="1:17" ht="15">
      <c r="A26" s="1" t="s">
        <v>7</v>
      </c>
      <c r="B26">
        <f>EXP(-$B$1*$B$2/$B$3)*($B$5*C24+$B$6*C28)</f>
        <v>8.317785811889898</v>
      </c>
      <c r="D26">
        <f>EXP(-$B$1*$B$2/$B$3)*($B$5*E24+$B$6*E28)</f>
        <v>8.432671760304459</v>
      </c>
      <c r="F26">
        <f>EXP(-$B$1*$B$2/$B$3)*($B$5*G24+$B$6*G28)</f>
        <v>8.55237490753398</v>
      </c>
      <c r="H26">
        <f>EXP(-$B$1*$B$2/$B$3)*($B$5*I24+$B$6*I28)</f>
        <v>8.695313868904796</v>
      </c>
      <c r="J26">
        <f>EXP(-$B$1*$B$2/$B$3)*($B$5*K24+$B$6*K28)</f>
        <v>8.945351129524695</v>
      </c>
      <c r="K26" s="1" t="s">
        <v>7</v>
      </c>
      <c r="L26">
        <f>MAX(0,$B$7-L25)</f>
        <v>10.168892712663691</v>
      </c>
      <c r="O26" t="s">
        <v>7</v>
      </c>
      <c r="P26" s="1" t="s">
        <v>7</v>
      </c>
      <c r="Q26" t="s">
        <v>7</v>
      </c>
    </row>
    <row r="27" spans="3:11" ht="15">
      <c r="C27">
        <f>B25*$B$9</f>
        <v>13.325491873588067</v>
      </c>
      <c r="E27">
        <f>D25*$B$9</f>
        <v>11.997267109315338</v>
      </c>
      <c r="G27">
        <f>F25*$B$9</f>
        <v>10.801433782534243</v>
      </c>
      <c r="H27" t="s">
        <v>7</v>
      </c>
      <c r="I27">
        <f>H25*$B$9</f>
        <v>9.724795713507302</v>
      </c>
      <c r="K27">
        <f>J25*$B$9</f>
        <v>8.755472058012426</v>
      </c>
    </row>
    <row r="28" spans="3:14" ht="15">
      <c r="C28">
        <f>EXP(-$B$1*$B$2/$B$3)*($B$5*D26+$B$6*D30)</f>
        <v>10.4940470665307</v>
      </c>
      <c r="E28">
        <f>EXP(-$B$1*$B$2/$B$3)*($B$5*F26+$B$6*F30)</f>
        <v>10.844228040052164</v>
      </c>
      <c r="G28">
        <f>EXP(-$B$1*$B$2/$B$3)*($B$5*H26+$B$6*H30)</f>
        <v>11.282577004600693</v>
      </c>
      <c r="I28">
        <f>EXP(-$B$1*$B$2/$B$3)*($B$5*J26+$B$6*J30)</f>
        <v>11.903690188698906</v>
      </c>
      <c r="K28">
        <f>EXP(-$B$1*$B$2/$B$3)*($B$5*L26+$B$6*L30)</f>
        <v>13.03665153621303</v>
      </c>
      <c r="M28" s="1" t="s">
        <v>20</v>
      </c>
      <c r="N28">
        <f>C28-C27*(D26-D30)/(D25-D29)</f>
        <v>16.820530081630153</v>
      </c>
    </row>
    <row r="29" spans="4:14" ht="15">
      <c r="D29">
        <f>C27*$B$9</f>
        <v>8.87843668365308</v>
      </c>
      <c r="F29">
        <f>E27*$B$9</f>
        <v>7.9934742685223465</v>
      </c>
      <c r="H29">
        <f>G27*$B$9</f>
        <v>7.196720904612984</v>
      </c>
      <c r="J29">
        <f>I27*$B$9</f>
        <v>6.4793843126322805</v>
      </c>
      <c r="L29">
        <f>K27*$B$9</f>
        <v>5.833548587923598</v>
      </c>
      <c r="M29" s="1" t="s">
        <v>21</v>
      </c>
      <c r="N29">
        <f>EXP(-B1*B2)*B7*NORMDIST(-(LN(B25/B7)+(B1-0.5*B4^2)*B2)/(B4*B2^0.5),0,1,1)</f>
        <v>14.143352258675868</v>
      </c>
    </row>
    <row r="30" spans="4:14" ht="15">
      <c r="D30">
        <f>EXP(-$B$1*$B$2/$B$3)*($B$5*E28+$B$6*E32)</f>
        <v>12.766356225572455</v>
      </c>
      <c r="F30">
        <f>EXP(-$B$1*$B$2/$B$3)*($B$5*G28+$B$6*G32)</f>
        <v>13.354053779973038</v>
      </c>
      <c r="H30">
        <f>EXP(-$B$1*$B$2/$B$3)*($B$5*I28+$B$6*I32)</f>
        <v>14.096623708369046</v>
      </c>
      <c r="J30">
        <f>EXP(-$B$1*$B$2/$B$3)*($B$5*K28+$B$6*K32)</f>
        <v>15.101297398502307</v>
      </c>
      <c r="L30">
        <f>MAX(0,$B$7-L29)</f>
        <v>16.166451412076402</v>
      </c>
      <c r="M30" s="1" t="s">
        <v>12</v>
      </c>
      <c r="N30">
        <f>N28-N29</f>
        <v>2.6771778229542846</v>
      </c>
    </row>
    <row r="31" spans="5:11" ht="15">
      <c r="E31">
        <f>D29*$B$9</f>
        <v>5.9154767939092645</v>
      </c>
      <c r="G31">
        <f>F29*$B$9</f>
        <v>5.325848820346493</v>
      </c>
      <c r="I31">
        <f>H29*$B$9</f>
        <v>4.794992296545083</v>
      </c>
      <c r="K31">
        <f>J29*$B$9</f>
        <v>4.317049150191773</v>
      </c>
    </row>
    <row r="32" spans="5:11" ht="15">
      <c r="E32">
        <f>EXP(-$B$1*$B$2/$B$3)*($B$5*F30+$B$6*F34)</f>
        <v>14.94509243733877</v>
      </c>
      <c r="G32">
        <f>EXP(-$B$1*$B$2/$B$3)*($B$5*H30+$B$6*H34)</f>
        <v>15.69395149882477</v>
      </c>
      <c r="I32">
        <f>EXP(-$B$1*$B$2/$B$3)*($B$5*J30+$B$6*J34)</f>
        <v>16.57290407522269</v>
      </c>
      <c r="K32">
        <f>EXP(-$B$1*$B$2/$B$3)*($B$5*L30+$B$6*L34)</f>
        <v>17.469484384876907</v>
      </c>
    </row>
    <row r="33" spans="6:17" ht="15">
      <c r="F33">
        <f>E31*$B$9</f>
        <v>3.941331897281835</v>
      </c>
      <c r="H33">
        <f>G31*$B$9</f>
        <v>3.548477758774289</v>
      </c>
      <c r="J33">
        <f>I31*$B$9</f>
        <v>3.1947815440764447</v>
      </c>
      <c r="L33">
        <f>K31*$B$9</f>
        <v>2.8763401684380367</v>
      </c>
      <c r="Q33" t="s">
        <v>7</v>
      </c>
    </row>
    <row r="34" spans="6:12" ht="15">
      <c r="F34">
        <f>EXP(-$B$1*$B$2/$B$3)*($B$5*G32+$B$6*G36)</f>
        <v>16.836532446871686</v>
      </c>
      <c r="H34">
        <f>EXP(-$B$1*$B$2/$B$3)*($B$5*I32+$B$6*I36)</f>
        <v>17.60673295882853</v>
      </c>
      <c r="J34">
        <f>EXP(-$B$1*$B$2/$B$3)*($B$5*K32+$B$6*K36)</f>
        <v>18.377631661994826</v>
      </c>
      <c r="L34">
        <f>MAX(0,$B$7-L33)</f>
        <v>19.123659831561962</v>
      </c>
    </row>
    <row r="35" spans="7:11" ht="15">
      <c r="G35">
        <f>F33*$B$9</f>
        <v>2.6260093084171263</v>
      </c>
      <c r="I35">
        <f>H33*$B$9</f>
        <v>2.364260576907739</v>
      </c>
      <c r="K35">
        <f>J33*$B$9</f>
        <v>2.12860177517399</v>
      </c>
    </row>
    <row r="36" spans="7:17" ht="15">
      <c r="G36">
        <f>EXP(-$B$1*$B$2/$B$3)*($B$5*H34+$B$6*H38)</f>
        <v>18.317533323336757</v>
      </c>
      <c r="I36">
        <f>EXP(-$B$1*$B$2/$B$3)*($B$5*J34+$B$6*J38)</f>
        <v>18.99446305851947</v>
      </c>
      <c r="K36">
        <f>EXP(-$B$1*$B$2/$B$3)*($B$5*L34+$B$6*L38)</f>
        <v>19.655175476741434</v>
      </c>
      <c r="Q36" t="s">
        <v>7</v>
      </c>
    </row>
    <row r="37" spans="3:12" ht="15">
      <c r="C37" t="s">
        <v>7</v>
      </c>
      <c r="H37">
        <f>G35*$B$9</f>
        <v>1.7496432849639518</v>
      </c>
      <c r="J37">
        <f>I35*$B$9</f>
        <v>1.5752467552314355</v>
      </c>
      <c r="L37">
        <f>K35*$B$9</f>
        <v>1.418233282859307</v>
      </c>
    </row>
    <row r="38" spans="8:12" ht="15">
      <c r="H38">
        <f>EXP(-$B$1*$B$2/$B$3)*($B$5*I36+$B$6*I40)</f>
        <v>19.39652222878368</v>
      </c>
      <c r="J38">
        <f>EXP(-$B$1*$B$2/$B$3)*($B$5*K36+$B$6*K40)</f>
        <v>19.993089509868465</v>
      </c>
      <c r="L38">
        <f>MAX(0,$B$7-L37)</f>
        <v>20.58176671714069</v>
      </c>
    </row>
    <row r="39" spans="9:11" ht="15">
      <c r="I39">
        <f>H37*$B$9</f>
        <v>1.1657428687732536</v>
      </c>
      <c r="K39">
        <f>J37*$B$9</f>
        <v>1.0495468917866233</v>
      </c>
    </row>
    <row r="40" spans="9:11" ht="15">
      <c r="I40">
        <f>EXP(-$B$1*$B$2/$B$3)*($B$5*J38+$B$6*J42)</f>
        <v>20.188457977549998</v>
      </c>
      <c r="K40">
        <f>EXP(-$B$1*$B$2/$B$3)*($B$5*L38+$B$6*L42)</f>
        <v>20.73287132320131</v>
      </c>
    </row>
    <row r="41" spans="10:12" ht="15">
      <c r="J41">
        <f>I39*$B$9</f>
        <v>0.7767048562265616</v>
      </c>
      <c r="L41">
        <f>K39*$B$9</f>
        <v>0.6992864288726132</v>
      </c>
    </row>
    <row r="42" spans="10:12" ht="15">
      <c r="J42">
        <f>EXP(-$B$1*$B$2/$B$3)*($B$5*K40+$B$6*K44)</f>
        <v>20.789621196923697</v>
      </c>
      <c r="L42">
        <f>MAX(0,$B$7-L41)</f>
        <v>21.300713571127385</v>
      </c>
    </row>
    <row r="43" spans="11:20" ht="15">
      <c r="K43">
        <f>J41*$B$9</f>
        <v>0.5174987124911717</v>
      </c>
      <c r="T43" t="s">
        <v>7</v>
      </c>
    </row>
    <row r="44" ht="15">
      <c r="K44">
        <f>EXP(-$B$1*$B$2/$B$3)*($B$5*L42+$B$6*L46)</f>
        <v>21.264249403937367</v>
      </c>
    </row>
    <row r="45" ht="15">
      <c r="L45">
        <f>K43*$B$9</f>
        <v>0.3447962443946698</v>
      </c>
    </row>
    <row r="46" ht="15">
      <c r="L46">
        <f>MAX(0,$B$7-L45)</f>
        <v>21.65520375560533</v>
      </c>
    </row>
    <row r="48" spans="1:12" ht="15">
      <c r="A48" s="1" t="s">
        <v>9</v>
      </c>
      <c r="B48">
        <f>0*$B$2/$B$3</f>
        <v>0</v>
      </c>
      <c r="C48">
        <f>B48+$B$2/$B$3</f>
        <v>0.5</v>
      </c>
      <c r="D48">
        <f aca="true" t="shared" si="0" ref="D48:J48">C48+$B$2/$B$3</f>
        <v>1</v>
      </c>
      <c r="E48">
        <f t="shared" si="0"/>
        <v>1.5</v>
      </c>
      <c r="F48">
        <f t="shared" si="0"/>
        <v>2</v>
      </c>
      <c r="G48">
        <f t="shared" si="0"/>
        <v>2.5</v>
      </c>
      <c r="H48">
        <f t="shared" si="0"/>
        <v>3</v>
      </c>
      <c r="I48">
        <f t="shared" si="0"/>
        <v>3.5</v>
      </c>
      <c r="J48">
        <f t="shared" si="0"/>
        <v>4</v>
      </c>
      <c r="K48">
        <f>J48+$B$2/$B$3</f>
        <v>4.5</v>
      </c>
      <c r="L48">
        <f>K48+$B$2/$B$3</f>
        <v>5</v>
      </c>
    </row>
    <row r="49" spans="1:12" ht="15">
      <c r="A49" s="1"/>
      <c r="L49">
        <f>K51*$B$8</f>
        <v>405.9646876090689</v>
      </c>
    </row>
    <row r="50" spans="1:12" ht="15">
      <c r="A50" s="1"/>
      <c r="L50">
        <f>MAX(0,$B$7-L49)</f>
        <v>0</v>
      </c>
    </row>
    <row r="51" spans="1:11" ht="15">
      <c r="A51" s="1"/>
      <c r="K51">
        <f>J53*$B$8</f>
        <v>300.4294012873581</v>
      </c>
    </row>
    <row r="52" spans="1:11" ht="15">
      <c r="A52" s="1"/>
      <c r="K52">
        <f>MAX((EXP(-$B$1*$B$2/$B$3)*($B$5*L50+$B$6*L54)),MAX(0,$B$7-K51))</f>
        <v>0</v>
      </c>
    </row>
    <row r="53" spans="1:12" ht="15">
      <c r="A53" s="1"/>
      <c r="J53">
        <f>I55*$B$8</f>
        <v>222.32925156484507</v>
      </c>
      <c r="L53">
        <f>K51*$B$9</f>
        <v>200.1684772720809</v>
      </c>
    </row>
    <row r="54" spans="1:13" ht="15">
      <c r="A54" s="1"/>
      <c r="J54">
        <f>MAX((EXP(-$B$1*$B$2/$B$3)*($B$5*K52+$B$6*K56)),MAX(0,$B$7-J53))</f>
        <v>0</v>
      </c>
      <c r="L54">
        <f>MAX(0,$B$7-L53)</f>
        <v>0</v>
      </c>
      <c r="M54" t="s">
        <v>7</v>
      </c>
    </row>
    <row r="55" spans="1:11" ht="15">
      <c r="A55" s="1"/>
      <c r="I55">
        <f>H57*$B$8</f>
        <v>164.5321526108043</v>
      </c>
      <c r="K55">
        <f>J53*$B$9</f>
        <v>148.132331749413</v>
      </c>
    </row>
    <row r="56" spans="1:11" ht="15">
      <c r="A56" s="1"/>
      <c r="I56">
        <f>MAX((EXP(-$B$1*$B$2/$B$3)*($B$5*J54+$B$6*J58)),MAX(0,$B$7-I55))</f>
        <v>0</v>
      </c>
      <c r="K56">
        <f>MAX((EXP(-$B$1*$B$2/$B$3)*($B$5*L54+$B$6*L58)),MAX(0,$B$7-K55))</f>
        <v>0</v>
      </c>
    </row>
    <row r="57" spans="1:12" ht="15">
      <c r="A57" s="1"/>
      <c r="H57">
        <f>G59*$B$8</f>
        <v>121.76008803254328</v>
      </c>
      <c r="J57">
        <f>I55*$B$9</f>
        <v>109.62359312796121</v>
      </c>
      <c r="L57">
        <f>K55*$B$9</f>
        <v>98.69680914712272</v>
      </c>
    </row>
    <row r="58" spans="1:12" ht="15">
      <c r="A58" s="1"/>
      <c r="H58">
        <f>MAX((EXP(-$B$1*$B$2/$B$3)*($B$5*I56+$B$6*I60)),MAX(0,$B$7-H57))</f>
        <v>0</v>
      </c>
      <c r="J58">
        <f>MAX((EXP(-$B$1*$B$2/$B$3)*($B$5*K56+$B$6*K60)),MAX(0,$B$7-J57))</f>
        <v>0</v>
      </c>
      <c r="L58">
        <f>MAX(0,$B$7-L57)</f>
        <v>0</v>
      </c>
    </row>
    <row r="59" spans="1:11" ht="15">
      <c r="A59" s="1"/>
      <c r="G59">
        <f>F61*$B$8</f>
        <v>90.10712375934202</v>
      </c>
      <c r="I59">
        <f>H57*$B$9</f>
        <v>81.12565318025115</v>
      </c>
      <c r="K59">
        <f>J57*$B$9</f>
        <v>73.03941496900859</v>
      </c>
    </row>
    <row r="60" spans="7:11" ht="15">
      <c r="G60">
        <f>MAX((EXP(-$B$1*$B$2/$B$3)*($B$5*H58+$B$6*H62)),MAX(0,$B$7-G59))</f>
        <v>0.30227968633989344</v>
      </c>
      <c r="I60">
        <f>MAX((EXP(-$B$1*$B$2/$B$3)*($B$5*J58+$B$6*J62)),MAX(0,$B$7-I59))</f>
        <v>0</v>
      </c>
      <c r="K60">
        <f>MAX((EXP(-$B$1*$B$2/$B$3)*($B$5*L58+$B$6*L62)),MAX(0,$B$7-K59))</f>
        <v>0</v>
      </c>
    </row>
    <row r="61" spans="6:12" ht="15">
      <c r="F61">
        <f>E63*$B$8</f>
        <v>66.68271913544694</v>
      </c>
      <c r="H61">
        <f>G59*$B$9</f>
        <v>60.03608727037531</v>
      </c>
      <c r="J61">
        <f>I59*$B$9</f>
        <v>54.05196160964803</v>
      </c>
      <c r="L61">
        <f>K59*$B$9</f>
        <v>48.66430653105753</v>
      </c>
    </row>
    <row r="62" spans="6:12" ht="15">
      <c r="F62">
        <f>MAX((EXP(-$B$1*$B$2/$B$3)*($B$5*G60+$B$6*G64)),MAX(0,$B$7-F61))</f>
        <v>1.14188565464267</v>
      </c>
      <c r="H62">
        <f>MAX((EXP(-$B$1*$B$2/$B$3)*($B$5*I60+$B$6*I64)),MAX(0,$B$7-H61))</f>
        <v>0.6106352953875185</v>
      </c>
      <c r="J62">
        <f>MAX((EXP(-$B$1*$B$2/$B$3)*($B$5*K60+$B$6*K64)),MAX(0,$B$7-J61))</f>
        <v>0</v>
      </c>
      <c r="L62">
        <f>MAX(0,$B$7-L61)</f>
        <v>0</v>
      </c>
    </row>
    <row r="63" spans="5:12" ht="15">
      <c r="E63">
        <f>D65*$B$8</f>
        <v>49.34776348175129</v>
      </c>
      <c r="G63">
        <f>F61*$B$9</f>
        <v>44.429001597407684</v>
      </c>
      <c r="I63">
        <f>H61*$B$9</f>
        <v>40.00051965217051</v>
      </c>
      <c r="K63">
        <f>J61*$B$9</f>
        <v>36.01344875904295</v>
      </c>
      <c r="L63" t="s">
        <v>7</v>
      </c>
    </row>
    <row r="64" spans="5:11" ht="15">
      <c r="E64">
        <f>MAX((EXP(-$B$1*$B$2/$B$3)*($B$5*F62+$B$6*F66)),MAX(0,$B$7-E63))</f>
        <v>2.553724098920872</v>
      </c>
      <c r="F64" t="s">
        <v>7</v>
      </c>
      <c r="G64">
        <f>MAX((EXP(-$B$1*$B$2/$B$3)*($B$5*H62+$B$6*H66)),MAX(0,$B$7-G63))</f>
        <v>2.0044439061857933</v>
      </c>
      <c r="I64">
        <f>MAX((EXP(-$B$1*$B$2/$B$3)*($B$5*J62+$B$6*J66)),MAX(0,$B$7-I63))</f>
        <v>1.2335445642673066</v>
      </c>
      <c r="K64">
        <f>MAX((EXP(-$B$1*$B$2/$B$3)*($B$5*L62+$B$6*L66)),MAX(0,$B$7-K63))</f>
        <v>0</v>
      </c>
    </row>
    <row r="65" spans="4:12" ht="15">
      <c r="D65">
        <f>C67*$B$8</f>
        <v>36.51923305203628</v>
      </c>
      <c r="F65">
        <f>E63*$B$9</f>
        <v>32.879161062791134</v>
      </c>
      <c r="H65">
        <f>G63*$B$9</f>
        <v>29.601914986894368</v>
      </c>
      <c r="J65">
        <f>I63*$B$9</f>
        <v>26.651329978214896</v>
      </c>
      <c r="L65">
        <f>K63*$B$9</f>
        <v>23.994845938925355</v>
      </c>
    </row>
    <row r="66" spans="4:12" ht="15">
      <c r="D66">
        <f>MAX((EXP(-$B$1*$B$2/$B$3)*($B$5*E64+$B$6*E68)),MAX(0,$B$7-D65))</f>
        <v>4.413316158007575</v>
      </c>
      <c r="F66">
        <f>MAX((EXP(-$B$1*$B$2/$B$3)*($B$5*G64+$B$6*G68)),MAX(0,$B$7-F65))</f>
        <v>4.0168932509611155</v>
      </c>
      <c r="H66">
        <f>MAX((EXP(-$B$1*$B$2/$B$3)*($B$5*I64+$B$6*I68)),MAX(0,$B$7-H65))</f>
        <v>3.4385425093200874</v>
      </c>
      <c r="J66">
        <f>MAX((EXP(-$B$1*$B$2/$B$3)*($B$5*K64+$B$6*K68)),MAX(0,$B$7-J65))</f>
        <v>2.4918837864879206</v>
      </c>
      <c r="L66">
        <f>MAX(0,$B$7-L65)</f>
        <v>0</v>
      </c>
    </row>
    <row r="67" spans="1:11" ht="15">
      <c r="A67" t="s">
        <v>16</v>
      </c>
      <c r="C67">
        <f>B69*$B$8</f>
        <v>27.025629706645606</v>
      </c>
      <c r="D67">
        <f>MAX((EXP(-$B$1*$B$2/$B$3)*($B$5*E65+$B$6*E69)),MAX(0,$B$7-D66))</f>
        <v>17.586683841992425</v>
      </c>
      <c r="E67">
        <f>D65*$B$9</f>
        <v>24.331837163228908</v>
      </c>
      <c r="G67">
        <f>F65*$B$9</f>
        <v>21.90654967763082</v>
      </c>
      <c r="I67">
        <f>H65*$B$9</f>
        <v>19.723003880025285</v>
      </c>
      <c r="K67">
        <f>J65*$B$9</f>
        <v>17.75710405225083</v>
      </c>
    </row>
    <row r="68" spans="3:11" ht="15">
      <c r="C68">
        <f>MAX((EXP(-$B$1*$B$2/$B$3)*($B$5*D66+$B$6*D70)),MAX(0,$B$7-C67))</f>
        <v>6.521259389961707</v>
      </c>
      <c r="E68">
        <f>MAX((EXP(-$B$1*$B$2/$B$3)*($B$5*F66+$B$6*F70)),MAX(0,$B$7-E67))</f>
        <v>6.361617346660747</v>
      </c>
      <c r="G68">
        <f>MAX((EXP(-$B$1*$B$2/$B$3)*($B$5*H66+$B$6*H70)),MAX(0,$B$7-G67))</f>
        <v>6.110083492399291</v>
      </c>
      <c r="I68">
        <f>MAX((EXP(-$B$1*$B$2/$B$3)*($B$5*J66+$B$6*J70)),MAX(0,$B$7-I67))</f>
        <v>5.712656307862231</v>
      </c>
      <c r="K68">
        <f>MAX((EXP(-$B$1*$B$2/$B$3)*($B$5*L66+$B$6*L70)),MAX(0,$B$7-K67))</f>
        <v>5.033855269792907</v>
      </c>
    </row>
    <row r="69" spans="2:12" ht="15">
      <c r="B69">
        <v>20</v>
      </c>
      <c r="D69">
        <f>C67*$B$9</f>
        <v>18.006490451725313</v>
      </c>
      <c r="F69">
        <f>E67*$B$9</f>
        <v>16.211684919403748</v>
      </c>
      <c r="H69">
        <f>G67*$B$9</f>
        <v>14.59577748538114</v>
      </c>
      <c r="J69">
        <f>I67*$B$9</f>
        <v>13.140936396301143</v>
      </c>
      <c r="L69" s="4">
        <f>K67*$B$9</f>
        <v>11.831107287336309</v>
      </c>
    </row>
    <row r="70" spans="1:16" ht="15">
      <c r="A70" s="1" t="s">
        <v>17</v>
      </c>
      <c r="B70">
        <f>MAX((EXP(-$B$1*$B$2/$B$3)*($B$5*C68+$B$6*C72)),MAX(0,$B$7-B69))</f>
        <v>8.701038161368595</v>
      </c>
      <c r="D70">
        <f>MAX((EXP(-$B$1*$B$2/$B$3)*($B$5*E68+$B$6*E72)),MAX(0,$B$7-D69))</f>
        <v>8.760282114852469</v>
      </c>
      <c r="F70">
        <f>MAX((EXP(-$B$1*$B$2/$B$3)*($B$5*G68+$B$6*G72)),MAX(0,$B$7-F69))</f>
        <v>8.834212076879341</v>
      </c>
      <c r="H70">
        <f>MAX((EXP(-$B$1*$B$2/$B$3)*($B$5*I68+$B$6*I72)),MAX(0,$B$7-H69))</f>
        <v>8.904439195472154</v>
      </c>
      <c r="J70">
        <f>MAX((EXP(-$B$1*$B$2/$B$3)*($B$5*K68+$B$6*K72)),MAX(0,$B$7-J69))</f>
        <v>9.048255130013425</v>
      </c>
      <c r="K70" s="1" t="s">
        <v>7</v>
      </c>
      <c r="L70" s="4">
        <f>MAX(0,$B$7-L69)</f>
        <v>10.168892712663691</v>
      </c>
      <c r="N70" t="s">
        <v>7</v>
      </c>
      <c r="O70" s="1" t="s">
        <v>7</v>
      </c>
      <c r="P70" t="s">
        <v>7</v>
      </c>
    </row>
    <row r="71" spans="1:16" ht="15">
      <c r="A71" s="1" t="s">
        <v>10</v>
      </c>
      <c r="B71">
        <f>B70-B26</f>
        <v>0.38325234947869724</v>
      </c>
      <c r="C71">
        <f>B69*$B$9</f>
        <v>13.325491873588067</v>
      </c>
      <c r="E71">
        <f>D69*$B$9</f>
        <v>11.997267109315338</v>
      </c>
      <c r="G71">
        <f>F69*$B$9</f>
        <v>10.801433782534243</v>
      </c>
      <c r="I71" s="4">
        <f>H69*$B$9</f>
        <v>9.724795713507302</v>
      </c>
      <c r="K71" s="4">
        <f>J69*$B$9</f>
        <v>8.755472058012426</v>
      </c>
      <c r="O71" s="1" t="s">
        <v>7</v>
      </c>
      <c r="P71" t="s">
        <v>7</v>
      </c>
    </row>
    <row r="72" spans="3:14" ht="15">
      <c r="C72">
        <f>MAX((EXP(-$B$1*$B$2/$B$3)*($B$5*D70+$B$6*D74)),MAX(0,$B$7-C71))</f>
        <v>11.055710707430437</v>
      </c>
      <c r="E72">
        <f>MAX((EXP(-$B$1*$B$2/$B$3)*($B$5*F70+$B$6*F74)),MAX(0,$B$7-E71))</f>
        <v>11.335031480961621</v>
      </c>
      <c r="G72">
        <f>MAX((EXP(-$B$1*$B$2/$B$3)*($B$5*H70+$B$6*H74)),MAX(0,$B$7-G71))</f>
        <v>11.735911276218616</v>
      </c>
      <c r="I72" s="4">
        <f>MAX((EXP(-$B$1*$B$2/$B$3)*($B$5*J70+$B$6*J74)),MAX(0,$B$7-I71))</f>
        <v>12.275204286492698</v>
      </c>
      <c r="K72" s="4">
        <f>MAX((EXP(-$B$1*$B$2/$B$3)*($B$5*L70+$B$6*L74)),MAX(0,$B$7-K71))</f>
        <v>13.244527941987574</v>
      </c>
      <c r="M72" s="1" t="s">
        <v>18</v>
      </c>
      <c r="N72">
        <f>C72-C71*(D70-D74)/(D69-D73)</f>
        <v>18.08203514809422</v>
      </c>
    </row>
    <row r="73" spans="4:14" ht="15">
      <c r="D73">
        <f>C71*$B$9</f>
        <v>8.87843668365308</v>
      </c>
      <c r="F73">
        <f>E71*$B$9</f>
        <v>7.9934742685223465</v>
      </c>
      <c r="H73" s="4">
        <f>G71*$B$9</f>
        <v>7.196720904612984</v>
      </c>
      <c r="J73" s="4">
        <f>I71*$B$9</f>
        <v>6.4793843126322805</v>
      </c>
      <c r="L73" s="4">
        <f>K71*$B$9</f>
        <v>5.833548587923598</v>
      </c>
      <c r="M73" s="1" t="s">
        <v>19</v>
      </c>
      <c r="N73">
        <f>N72-N28</f>
        <v>1.2615050664640677</v>
      </c>
    </row>
    <row r="74" spans="4:12" ht="15">
      <c r="D74">
        <f>MAX((EXP(-$B$1*$B$2/$B$3)*($B$5*E72+$B$6*E76)),MAX(0,$B$7-D73))</f>
        <v>13.573362779696206</v>
      </c>
      <c r="F74">
        <f>MAX((EXP(-$B$1*$B$2/$B$3)*($B$5*G72+$B$6*G76)),MAX(0,$B$7-F73))</f>
        <v>14.063688805619838</v>
      </c>
      <c r="H74" s="4">
        <f>MAX((EXP(-$B$1*$B$2/$B$3)*($B$5*I72+$B$6*I76)),MAX(0,$B$7-H73))</f>
        <v>14.803279095387015</v>
      </c>
      <c r="J74" s="4">
        <f>MAX((EXP(-$B$1*$B$2/$B$3)*($B$5*K72+$B$6*K76)),MAX(0,$B$7-J73))</f>
        <v>15.52061568736772</v>
      </c>
      <c r="L74" s="4">
        <f>MAX(0,$B$7-L73)</f>
        <v>16.166451412076402</v>
      </c>
    </row>
    <row r="75" spans="5:11" ht="15">
      <c r="E75" s="4">
        <f>D73*$B$9</f>
        <v>5.9154767939092645</v>
      </c>
      <c r="G75" s="4">
        <f>F73*$B$9</f>
        <v>5.325848820346493</v>
      </c>
      <c r="I75" s="4">
        <f>H73*$B$9</f>
        <v>4.794992296545083</v>
      </c>
      <c r="K75" s="4">
        <f>J73*$B$9</f>
        <v>4.317049150191773</v>
      </c>
    </row>
    <row r="76" spans="4:11" ht="15">
      <c r="D76" s="1" t="s">
        <v>7</v>
      </c>
      <c r="E76" s="4">
        <f>MAX((EXP(-$B$1*$B$2/$B$3)*($B$5*F74+$B$6*F78)),MAX(0,$B$7-E75))</f>
        <v>16.084523206090736</v>
      </c>
      <c r="G76" s="4">
        <f>MAX((EXP(-$B$1*$B$2/$B$3)*($B$5*H74+$B$6*H78)),MAX(0,$B$7-G75))</f>
        <v>16.674151179653506</v>
      </c>
      <c r="I76" s="4">
        <f>MAX((EXP(-$B$1*$B$2/$B$3)*($B$5*J74+$B$6*J78)),MAX(0,$B$7-I75))</f>
        <v>17.205007703454918</v>
      </c>
      <c r="K76" s="4">
        <f>MAX((EXP(-$B$1*$B$2/$B$3)*($B$5*L74+$B$6*L78)),MAX(0,$B$7-K75))</f>
        <v>17.68295084980823</v>
      </c>
    </row>
    <row r="77" spans="6:12" ht="15">
      <c r="F77" s="4">
        <f>E75*$B$9</f>
        <v>3.941331897281835</v>
      </c>
      <c r="H77" s="4">
        <f>G75*$B$9</f>
        <v>3.548477758774289</v>
      </c>
      <c r="J77" s="4">
        <f>I75*$B$9</f>
        <v>3.1947815440764447</v>
      </c>
      <c r="L77" s="4">
        <f>K75*$B$9</f>
        <v>2.8763401684380367</v>
      </c>
    </row>
    <row r="78" spans="6:12" ht="15">
      <c r="F78" s="4">
        <f>MAX((EXP(-$B$1*$B$2/$B$3)*($B$5*G76+$B$6*G80)),MAX(0,$B$7-F77))</f>
        <v>18.058668102718165</v>
      </c>
      <c r="H78" s="4">
        <f>MAX((EXP(-$B$1*$B$2/$B$3)*($B$5*I76+$B$6*I80)),MAX(0,$B$7-H77))</f>
        <v>18.45152224122571</v>
      </c>
      <c r="J78" s="4">
        <f>MAX((EXP(-$B$1*$B$2/$B$3)*($B$5*K76+$B$6*K80)),MAX(0,$B$7-J77))</f>
        <v>18.805218455923555</v>
      </c>
      <c r="L78" s="4">
        <f>MAX(0,$B$7-L77)</f>
        <v>19.123659831561962</v>
      </c>
    </row>
    <row r="79" spans="7:11" ht="15">
      <c r="G79" s="4">
        <f>F77*$B$9</f>
        <v>2.6260093084171263</v>
      </c>
      <c r="I79" s="4">
        <f>H77*$B$9</f>
        <v>2.364260576907739</v>
      </c>
      <c r="K79" s="4">
        <f>J77*$B$9</f>
        <v>2.12860177517399</v>
      </c>
    </row>
    <row r="80" spans="7:15" ht="15">
      <c r="G80" s="4">
        <f>MAX((EXP(-$B$1*$B$2/$B$3)*($B$5*H78+$B$6*H82)),MAX(0,$B$7-G79))</f>
        <v>19.373990691582875</v>
      </c>
      <c r="I80" s="4">
        <f>MAX((EXP(-$B$1*$B$2/$B$3)*($B$5*J78+$B$6*J82)),MAX(0,$B$7-I79))</f>
        <v>19.63573942309226</v>
      </c>
      <c r="K80" s="4">
        <f>MAX((EXP(-$B$1*$B$2/$B$3)*($B$5*L78+$B$6*L82)),MAX(0,$B$7-K79))</f>
        <v>19.87139822482601</v>
      </c>
      <c r="O80" t="s">
        <v>7</v>
      </c>
    </row>
    <row r="81" spans="7:12" ht="15">
      <c r="G81" t="s">
        <v>7</v>
      </c>
      <c r="H81" s="4">
        <f>G79*$B$9</f>
        <v>1.7496432849639518</v>
      </c>
      <c r="J81" s="4">
        <f>I79*$B$9</f>
        <v>1.5752467552314355</v>
      </c>
      <c r="L81" s="4">
        <f>K79*$B$9</f>
        <v>1.418233282859307</v>
      </c>
    </row>
    <row r="82" spans="8:12" ht="15">
      <c r="H82" s="4">
        <f>MAX((EXP(-$B$1*$B$2/$B$3)*($B$5*I80+$B$6*I84)),MAX(0,$B$7-H81))</f>
        <v>20.250356715036048</v>
      </c>
      <c r="J82" s="4">
        <f>MAX((EXP(-$B$1*$B$2/$B$3)*($B$5*K80+$B$6*K84)),MAX(0,$B$7-J81))</f>
        <v>20.424753244768564</v>
      </c>
      <c r="L82" s="4">
        <f>MAX(0,$B$7-L81)</f>
        <v>20.58176671714069</v>
      </c>
    </row>
    <row r="83" spans="9:11" ht="15">
      <c r="I83" s="4">
        <f>H81*$B$9</f>
        <v>1.1657428687732536</v>
      </c>
      <c r="K83" s="4">
        <f>J81*$B$9</f>
        <v>1.0495468917866233</v>
      </c>
    </row>
    <row r="84" spans="9:11" ht="15">
      <c r="I84" s="4">
        <f>MAX((EXP(-$B$1*$B$2/$B$3)*($B$5*J82+$B$6*J86)),MAX(0,$B$7-I83))</f>
        <v>20.834257131226746</v>
      </c>
      <c r="K84" s="4">
        <f>MAX((EXP(-$B$1*$B$2/$B$3)*($B$5*L82+$B$6*L86)),MAX(0,$B$7-K83))</f>
        <v>20.950453108213377</v>
      </c>
    </row>
    <row r="85" spans="10:12" ht="15">
      <c r="J85" s="4">
        <f>I83*$B$9</f>
        <v>0.7767048562265616</v>
      </c>
      <c r="L85" s="4">
        <f>K83*$B$9</f>
        <v>0.6992864288726132</v>
      </c>
    </row>
    <row r="86" spans="10:12" ht="15">
      <c r="J86" s="4">
        <f>MAX((EXP(-$B$1*$B$2/$B$3)*($B$5*K84+$B$6*K88)),MAX(0,$B$7-J85))</f>
        <v>21.223295143773438</v>
      </c>
      <c r="L86" s="4">
        <f>MAX(0,$B$7-L85)</f>
        <v>21.300713571127385</v>
      </c>
    </row>
    <row r="87" ht="15">
      <c r="K87" s="4">
        <f>J85*$B$9</f>
        <v>0.5174987124911717</v>
      </c>
    </row>
    <row r="88" ht="15">
      <c r="K88" s="4">
        <f>MAX((EXP(-$B$1*$B$2/$B$3)*($B$5*L86+$B$6*L90)),MAX(0,$B$7-K87))</f>
        <v>21.48250128750883</v>
      </c>
    </row>
    <row r="89" ht="15">
      <c r="L89" s="4">
        <f>K87*$B$9</f>
        <v>0.3447962443946698</v>
      </c>
    </row>
    <row r="90" ht="15">
      <c r="L90" s="4">
        <f>MAX(0,$B$7-L89)</f>
        <v>21.65520375560533</v>
      </c>
    </row>
  </sheetData>
  <sheetProtection/>
  <printOptions/>
  <pageMargins left="0.7" right="0.7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24" sqref="A24"/>
    </sheetView>
  </sheetViews>
  <sheetFormatPr defaultColWidth="9.140625" defaultRowHeight="15"/>
  <cols>
    <col min="13" max="13" width="10.28125" style="0" customWidth="1"/>
  </cols>
  <sheetData>
    <row r="1" spans="1:6" ht="15">
      <c r="A1" s="1" t="s">
        <v>0</v>
      </c>
      <c r="B1" s="3">
        <f>LN(E1)</f>
        <v>0.01980262729617973</v>
      </c>
      <c r="C1" t="s">
        <v>7</v>
      </c>
      <c r="D1" s="1" t="s">
        <v>22</v>
      </c>
      <c r="E1" s="3">
        <v>1.02</v>
      </c>
      <c r="F1" s="3" t="s">
        <v>23</v>
      </c>
    </row>
    <row r="2" spans="1:6" ht="15">
      <c r="A2" s="1" t="s">
        <v>1</v>
      </c>
      <c r="B2" s="3">
        <v>5</v>
      </c>
      <c r="C2" t="s">
        <v>5</v>
      </c>
      <c r="D2" s="1"/>
      <c r="F2" s="3" t="s">
        <v>24</v>
      </c>
    </row>
    <row r="3" spans="1:3" ht="15">
      <c r="A3" s="1" t="s">
        <v>2</v>
      </c>
      <c r="B3" s="3">
        <v>10</v>
      </c>
      <c r="C3" t="s">
        <v>5</v>
      </c>
    </row>
    <row r="4" spans="1:3" ht="15">
      <c r="A4" s="2" t="s">
        <v>3</v>
      </c>
      <c r="B4" s="3">
        <v>0.5</v>
      </c>
      <c r="C4" t="s">
        <v>5</v>
      </c>
    </row>
    <row r="5" spans="1:12" ht="15">
      <c r="A5" s="2" t="s">
        <v>13</v>
      </c>
      <c r="B5" s="3">
        <v>0.5</v>
      </c>
      <c r="C5" t="s">
        <v>5</v>
      </c>
      <c r="L5">
        <f>K7*$B$8</f>
        <v>405.56425348823564</v>
      </c>
    </row>
    <row r="6" spans="1:12" ht="15">
      <c r="A6" s="2" t="s">
        <v>14</v>
      </c>
      <c r="B6" s="3">
        <v>0.5</v>
      </c>
      <c r="C6" t="s">
        <v>5</v>
      </c>
      <c r="L6">
        <f>MAX(0,$B$7-L5)</f>
        <v>0</v>
      </c>
    </row>
    <row r="7" spans="1:11" ht="15">
      <c r="A7" s="1" t="s">
        <v>8</v>
      </c>
      <c r="B7" s="3">
        <v>22</v>
      </c>
      <c r="C7" t="s">
        <v>5</v>
      </c>
      <c r="K7">
        <f>J9*$B$8</f>
        <v>300.1626852158776</v>
      </c>
    </row>
    <row r="8" spans="1:11" ht="15">
      <c r="A8" s="1" t="s">
        <v>4</v>
      </c>
      <c r="B8" s="3">
        <f>EXP(B11*B2/B3+B4*(B2/B3)^0.5)</f>
        <v>1.3511481388719353</v>
      </c>
      <c r="C8" t="s">
        <v>30</v>
      </c>
      <c r="K8">
        <f>EXP(-$B$1*$B$2/$B$3)*($B$5*L6+$B$6*L10)</f>
        <v>0</v>
      </c>
    </row>
    <row r="9" spans="1:12" ht="15">
      <c r="A9" s="1" t="s">
        <v>6</v>
      </c>
      <c r="B9" s="3">
        <f>EXP(B11*B2/B3-B4*(B2/B3)^0.5)</f>
        <v>0.6662088447146988</v>
      </c>
      <c r="C9" t="s">
        <v>30</v>
      </c>
      <c r="J9">
        <f>I11*$B$8</f>
        <v>222.15379393297428</v>
      </c>
      <c r="L9">
        <f>K7*$B$9</f>
        <v>199.97103574413163</v>
      </c>
    </row>
    <row r="10" spans="1:12" ht="15">
      <c r="A10" s="1"/>
      <c r="B10" s="3"/>
      <c r="J10">
        <f>EXP(-$B$1*$B$2/$B$3)*($B$5*K8+$B$6*K12)</f>
        <v>0</v>
      </c>
      <c r="L10">
        <f>MAX(0,$B$7-L9)</f>
        <v>0</v>
      </c>
    </row>
    <row r="11" spans="1:11" ht="15">
      <c r="A11" s="2" t="s">
        <v>29</v>
      </c>
      <c r="B11" s="3">
        <f>B1-0.5*B4^2</f>
        <v>-0.10519737270382026</v>
      </c>
      <c r="C11" s="5" t="s">
        <v>34</v>
      </c>
      <c r="I11">
        <f>H13*$B$8</f>
        <v>164.41853231463503</v>
      </c>
      <c r="K11">
        <f>J9*$B$9</f>
        <v>148.00082240507405</v>
      </c>
    </row>
    <row r="12" spans="1:11" ht="15">
      <c r="A12" s="2" t="s">
        <v>29</v>
      </c>
      <c r="B12" s="3">
        <f>B1-LN(0.5*(EXP((B2/B3)^0.5*B4)+EXP(-((B2/B3)^0.5)*B4)))/(B2/B3)</f>
        <v>-0.10267684571188199</v>
      </c>
      <c r="C12" t="s">
        <v>31</v>
      </c>
      <c r="I12">
        <f>EXP(-$B$1*$B$2/$B$3)*($B$5*J10+$B$6*J14)</f>
        <v>0</v>
      </c>
      <c r="K12">
        <f>EXP(-$B$1*$B$2/$B$3)*($B$5*L10+$B$6*L14)</f>
        <v>0</v>
      </c>
    </row>
    <row r="13" spans="1:12" ht="15">
      <c r="A13" s="1"/>
      <c r="B13" s="3"/>
      <c r="C13" t="s">
        <v>32</v>
      </c>
      <c r="H13">
        <f>G15*$B$8</f>
        <v>121.68801301973222</v>
      </c>
      <c r="J13">
        <f>I11*$B$9</f>
        <v>109.53708046301936</v>
      </c>
      <c r="L13">
        <f>K11*$B$9</f>
        <v>98.59945691130969</v>
      </c>
    </row>
    <row r="14" spans="1:12" ht="15">
      <c r="A14" s="1"/>
      <c r="B14" s="3"/>
      <c r="C14" t="s">
        <v>33</v>
      </c>
      <c r="H14">
        <f>EXP(-$B$1*$B$2/$B$3)*($B$5*I12+$B$6*I16)</f>
        <v>0</v>
      </c>
      <c r="J14">
        <f>EXP(-$B$1*$B$2/$B$3)*($B$5*K12+$B$6*K16)</f>
        <v>0</v>
      </c>
      <c r="L14">
        <f>MAX(0,$B$7-L13)</f>
        <v>0</v>
      </c>
    </row>
    <row r="15" spans="7:11" ht="15">
      <c r="G15">
        <f>F17*$B$8</f>
        <v>90.06267301032494</v>
      </c>
      <c r="I15">
        <f>H13*$B$9</f>
        <v>81.06963056950303</v>
      </c>
      <c r="K15">
        <f>J13*$B$9</f>
        <v>72.97457182868914</v>
      </c>
    </row>
    <row r="16" spans="7:11" ht="15">
      <c r="G16">
        <f>EXP(-$B$1*$B$2/$B$3)*($B$5*H14+$B$6*H18)</f>
        <v>0.30277594812319997</v>
      </c>
      <c r="I16">
        <f>EXP(-$B$1*$B$2/$B$3)*($B$5*J14+$B$6*J18)</f>
        <v>0</v>
      </c>
      <c r="K16">
        <f>EXP(-$B$1*$B$2/$B$3)*($B$5*L14+$B$6*L18)</f>
        <v>0</v>
      </c>
    </row>
    <row r="17" spans="6:12" ht="15">
      <c r="F17">
        <f>E19*$B$8</f>
        <v>66.6564016329976</v>
      </c>
      <c r="H17">
        <f>G15*$B$9</f>
        <v>60.00054933812626</v>
      </c>
      <c r="J17">
        <f>I15*$B$9</f>
        <v>54.009304923156044</v>
      </c>
      <c r="L17">
        <f>K15*$B$9</f>
        <v>48.61630519154079</v>
      </c>
    </row>
    <row r="18" spans="6:12" ht="15">
      <c r="F18">
        <f>EXP(-$B$1*$B$2/$B$3)*($B$5*G16+$B$6*G20)</f>
        <v>1.1374946838017739</v>
      </c>
      <c r="H18">
        <f>EXP(-$B$1*$B$2/$B$3)*($B$5*I16+$B$6*I20)</f>
        <v>0.6115774366575037</v>
      </c>
      <c r="J18">
        <f>EXP(-$B$1*$B$2/$B$3)*($B$5*K16+$B$6*K20)</f>
        <v>0</v>
      </c>
      <c r="L18">
        <f>MAX(0,$B$7-L17)</f>
        <v>0</v>
      </c>
    </row>
    <row r="19" spans="5:11" ht="15">
      <c r="E19">
        <f>D21*$B$8</f>
        <v>49.33315579196859</v>
      </c>
      <c r="G19">
        <f>F17*$B$9</f>
        <v>44.407084324758294</v>
      </c>
      <c r="I19">
        <f>H17*$B$9</f>
        <v>39.97289665680038</v>
      </c>
      <c r="K19">
        <f>J17*$B$9</f>
        <v>35.98147663669968</v>
      </c>
    </row>
    <row r="20" spans="5:11" ht="15">
      <c r="E20">
        <f>EXP(-$B$1*$B$2/$B$3)*($B$5*F18+$B$6*F22)</f>
        <v>2.5230207984374466</v>
      </c>
      <c r="F20" t="s">
        <v>7</v>
      </c>
      <c r="G20">
        <f>EXP(-$B$1*$B$2/$B$3)*($B$5*H18+$B$6*H22)</f>
        <v>1.9948506871601253</v>
      </c>
      <c r="I20">
        <f>EXP(-$B$1*$B$2/$B$3)*($B$5*J18+$B$6*J22)</f>
        <v>1.235325868342656</v>
      </c>
      <c r="K20">
        <f>EXP(-$B$1*$B$2/$B$3)*($B$5*L18+$B$6*L22)</f>
        <v>0</v>
      </c>
    </row>
    <row r="21" spans="4:12" ht="15">
      <c r="D21">
        <f>C23*$B$8</f>
        <v>36.51202586354189</v>
      </c>
      <c r="F21">
        <f>E19*$B$9</f>
        <v>32.86618472629765</v>
      </c>
      <c r="H21">
        <f>G19*$B$9</f>
        <v>29.58439234514543</v>
      </c>
      <c r="J21">
        <f>I19*$B$9</f>
        <v>26.630297301627024</v>
      </c>
      <c r="L21">
        <f>K19*$B$9</f>
        <v>23.97117798126462</v>
      </c>
    </row>
    <row r="22" spans="4:12" ht="15">
      <c r="D22">
        <f>EXP(-$B$1*$B$2/$B$3)*($B$5*E20+$B$6*E24)</f>
        <v>4.317997235721882</v>
      </c>
      <c r="F22">
        <f>EXP(-$B$1*$B$2/$B$3)*($B$5*G20+$B$6*G24)</f>
        <v>3.9587575188800717</v>
      </c>
      <c r="H22">
        <f>EXP(-$B$1*$B$2/$B$3)*($B$5*I20+$B$6*I24)</f>
        <v>3.4178234365962306</v>
      </c>
      <c r="J22">
        <f>EXP(-$B$1*$B$2/$B$3)*($B$5*K20+$B$6*K24)</f>
        <v>2.4952359415626155</v>
      </c>
      <c r="L22">
        <f>MAX(0,$B$7-L21)</f>
        <v>0</v>
      </c>
    </row>
    <row r="23" spans="1:11" ht="15">
      <c r="A23" t="s">
        <v>15</v>
      </c>
      <c r="C23">
        <f>B25*$B$8</f>
        <v>27.022962777438707</v>
      </c>
      <c r="E23">
        <f>D21*$B$9</f>
        <v>24.324634568743445</v>
      </c>
      <c r="G23">
        <f>F21*$B$9</f>
        <v>21.895742956686632</v>
      </c>
      <c r="I23">
        <f>H21*$B$9</f>
        <v>19.709383845845714</v>
      </c>
      <c r="K23">
        <f>J21*$B$9</f>
        <v>17.7413395997259</v>
      </c>
    </row>
    <row r="24" spans="1:11" ht="15">
      <c r="A24" t="s">
        <v>28</v>
      </c>
      <c r="C24">
        <f>EXP(-$B$1*$B$2/$B$3)*($B$5*D22+$B$6*D26)</f>
        <v>6.318017374594462</v>
      </c>
      <c r="E24">
        <f>EXP(-$B$1*$B$2/$B$3)*($B$5*F22+$B$6*F26)</f>
        <v>6.198906082763944</v>
      </c>
      <c r="G24">
        <f>EXP(-$B$1*$B$2/$B$3)*($B$5*H22+$B$6*H26)</f>
        <v>6.001447535181334</v>
      </c>
      <c r="I24">
        <f>EXP(-$B$1*$B$2/$B$3)*($B$5*J22+$B$6*J26)</f>
        <v>5.668339066928</v>
      </c>
      <c r="K24">
        <f>EXP(-$B$1*$B$2/$B$3)*($B$5*L22+$B$6*L26)</f>
        <v>5.040129542838037</v>
      </c>
    </row>
    <row r="25" spans="2:12" ht="15">
      <c r="B25">
        <v>20</v>
      </c>
      <c r="D25">
        <f>C23*$B$9</f>
        <v>18.00293681272575</v>
      </c>
      <c r="F25">
        <f>E23*$B$9</f>
        <v>16.205286694149795</v>
      </c>
      <c r="H25">
        <f>G23*$B$9</f>
        <v>14.587137619344205</v>
      </c>
      <c r="J25">
        <f>I23*$B$9</f>
        <v>13.13056584197942</v>
      </c>
      <c r="L25">
        <f>K23*$B$9</f>
        <v>11.819437358424528</v>
      </c>
    </row>
    <row r="26" spans="1:17" ht="15">
      <c r="A26" s="1" t="s">
        <v>7</v>
      </c>
      <c r="B26">
        <f>EXP(-$B$1*$B$2/$B$3)*($B$5*C24+$B$6*C28)</f>
        <v>8.330031561128143</v>
      </c>
      <c r="D26">
        <f>EXP(-$B$1*$B$2/$B$3)*($B$5*E24+$B$6*E28)</f>
        <v>8.443772299352954</v>
      </c>
      <c r="F26">
        <f>EXP(-$B$1*$B$2/$B$3)*($B$5*G24+$B$6*G28)</f>
        <v>8.562419000183365</v>
      </c>
      <c r="H26">
        <f>EXP(-$B$1*$B$2/$B$3)*($B$5*I24+$B$6*I28)</f>
        <v>8.70450636718073</v>
      </c>
      <c r="J26">
        <f>EXP(-$B$1*$B$2/$B$3)*($B$5*K24+$B$6*K28)</f>
        <v>8.954247738187389</v>
      </c>
      <c r="K26" s="1" t="s">
        <v>7</v>
      </c>
      <c r="L26">
        <f>MAX(0,$B$7-L25)</f>
        <v>10.180562641575472</v>
      </c>
      <c r="O26" t="s">
        <v>7</v>
      </c>
      <c r="P26" s="1" t="s">
        <v>7</v>
      </c>
      <c r="Q26" t="s">
        <v>7</v>
      </c>
    </row>
    <row r="27" spans="3:11" ht="15">
      <c r="C27">
        <f>B25*$B$9</f>
        <v>13.324176894293975</v>
      </c>
      <c r="E27">
        <f>D25*$B$9</f>
        <v>11.993715735477743</v>
      </c>
      <c r="G27">
        <f>F25*$B$9</f>
        <v>10.796105326780015</v>
      </c>
      <c r="H27" t="s">
        <v>7</v>
      </c>
      <c r="I27">
        <f>H25*$B$9</f>
        <v>9.718080101077623</v>
      </c>
      <c r="K27">
        <f>J25*$B$9</f>
        <v>8.747699100035396</v>
      </c>
    </row>
    <row r="28" spans="3:14" ht="15">
      <c r="C28">
        <f>EXP(-$B$1*$B$2/$B$3)*($B$5*D26+$B$6*D30)</f>
        <v>10.507821603070669</v>
      </c>
      <c r="E28">
        <f>EXP(-$B$1*$B$2/$B$3)*($B$5*F26+$B$6*F30)</f>
        <v>10.856677924380072</v>
      </c>
      <c r="G28">
        <f>EXP(-$B$1*$B$2/$B$3)*($B$5*H26+$B$6*H30)</f>
        <v>11.293791060154104</v>
      </c>
      <c r="I28">
        <f>EXP(-$B$1*$B$2/$B$3)*($B$5*J26+$B$6*J30)</f>
        <v>11.91390194134119</v>
      </c>
      <c r="K28">
        <f>EXP(-$B$1*$B$2/$B$3)*($B$5*L26+$B$6*L30)</f>
        <v>13.046564307390165</v>
      </c>
      <c r="M28" s="1" t="s">
        <v>20</v>
      </c>
      <c r="N28">
        <f>C28-C27*(D26-D30)/(D25-D29)</f>
        <v>16.84008297662594</v>
      </c>
    </row>
    <row r="29" spans="4:14" ht="15">
      <c r="D29">
        <f>C27*$B$9</f>
        <v>8.876684495521872</v>
      </c>
      <c r="F29">
        <f>E27*$B$9</f>
        <v>7.990319503969131</v>
      </c>
      <c r="H29">
        <f>G27*$B$9</f>
        <v>7.192460857172319</v>
      </c>
      <c r="J29">
        <f>I27*$B$9</f>
        <v>6.474270916983826</v>
      </c>
      <c r="L29">
        <f>K27*$B$9</f>
        <v>5.827794511346391</v>
      </c>
      <c r="M29" s="1" t="s">
        <v>21</v>
      </c>
      <c r="N29">
        <f>EXP(-B1*B2)*B7*NORMDIST(-(LN(B25/B7)+(B1-0.5*B4^2)*B2)/(B4*B2^0.5),0,1,1)</f>
        <v>14.163330986226567</v>
      </c>
    </row>
    <row r="30" spans="4:14" ht="15">
      <c r="D30">
        <f>EXP(-$B$1*$B$2/$B$3)*($B$5*E28+$B$6*E32)</f>
        <v>12.780986934975036</v>
      </c>
      <c r="F30">
        <f>EXP(-$B$1*$B$2/$B$3)*($B$5*G28+$B$6*G32)</f>
        <v>13.366995462113257</v>
      </c>
      <c r="H30">
        <f>EXP(-$B$1*$B$2/$B$3)*($B$5*I28+$B$6*I32)</f>
        <v>14.107833349790445</v>
      </c>
      <c r="J30">
        <f>EXP(-$B$1*$B$2/$B$3)*($B$5*K28+$B$6*K32)</f>
        <v>15.110654560159992</v>
      </c>
      <c r="L30">
        <f>MAX(0,$B$7-L29)</f>
        <v>16.17220548865361</v>
      </c>
      <c r="M30" s="1" t="s">
        <v>12</v>
      </c>
      <c r="N30">
        <f>N28-N29</f>
        <v>2.6767519903993726</v>
      </c>
    </row>
    <row r="31" spans="5:11" ht="15">
      <c r="E31">
        <f>D29*$B$9</f>
        <v>5.913725722658505</v>
      </c>
      <c r="G31">
        <f>F29*$B$9</f>
        <v>5.3232215256406</v>
      </c>
      <c r="I31">
        <f>H29*$B$9</f>
        <v>4.791681038312463</v>
      </c>
      <c r="K31">
        <f>J29*$B$9</f>
        <v>4.313216547973768</v>
      </c>
    </row>
    <row r="32" spans="5:11" ht="15">
      <c r="E32">
        <f>EXP(-$B$1*$B$2/$B$3)*($B$5*F30+$B$6*F34)</f>
        <v>14.959650209004247</v>
      </c>
      <c r="G32">
        <f>EXP(-$B$1*$B$2/$B$3)*($B$5*H30+$B$6*H34)</f>
        <v>15.706216275981161</v>
      </c>
      <c r="I32">
        <f>EXP(-$B$1*$B$2/$B$3)*($B$5*J30+$B$6*J34)</f>
        <v>16.582524575818372</v>
      </c>
      <c r="K32">
        <f>EXP(-$B$1*$B$2/$B$3)*($B$5*L30+$B$6*L34)</f>
        <v>17.47546176305369</v>
      </c>
    </row>
    <row r="33" spans="6:17" ht="15">
      <c r="F33">
        <f>E31*$B$9</f>
        <v>3.9397763816519196</v>
      </c>
      <c r="H33">
        <f>G31*$B$9</f>
        <v>3.5463772627574404</v>
      </c>
      <c r="J33">
        <f>I31*$B$9</f>
        <v>3.1922602887754743</v>
      </c>
      <c r="L33">
        <f>K31*$B$9</f>
        <v>2.873503013429925</v>
      </c>
      <c r="Q33" t="s">
        <v>7</v>
      </c>
    </row>
    <row r="34" spans="6:12" ht="15">
      <c r="F34">
        <f>EXP(-$B$1*$B$2/$B$3)*($B$5*G32+$B$6*G36)</f>
        <v>16.850016770288278</v>
      </c>
      <c r="H34">
        <f>EXP(-$B$1*$B$2/$B$3)*($B$5*I32+$B$6*I36)</f>
        <v>17.617168418660473</v>
      </c>
      <c r="J34">
        <f>EXP(-$B$1*$B$2/$B$3)*($B$5*K32+$B$6*K36)</f>
        <v>18.384403208637643</v>
      </c>
      <c r="L34">
        <f>MAX(0,$B$7-L33)</f>
        <v>19.126496986570075</v>
      </c>
    </row>
    <row r="35" spans="7:11" ht="15">
      <c r="G35">
        <f>F33*$B$9</f>
        <v>2.6247138716545813</v>
      </c>
      <c r="I35">
        <f>H33*$B$9</f>
        <v>2.36262789914411</v>
      </c>
      <c r="K35">
        <f>J33*$B$9</f>
        <v>2.1267120390137193</v>
      </c>
    </row>
    <row r="36" spans="7:17" ht="15">
      <c r="G36">
        <f>EXP(-$B$1*$B$2/$B$3)*($B$5*H34+$B$6*H38)</f>
        <v>18.329149240620897</v>
      </c>
      <c r="I36">
        <f>EXP(-$B$1*$B$2/$B$3)*($B$5*J34+$B$6*J38)</f>
        <v>19.002411313025206</v>
      </c>
      <c r="K36">
        <f>EXP(-$B$1*$B$2/$B$3)*($B$5*L34+$B$6*L38)</f>
        <v>19.659212435841415</v>
      </c>
      <c r="Q36" t="s">
        <v>7</v>
      </c>
    </row>
    <row r="37" spans="8:12" ht="15">
      <c r="H37">
        <f>G35*$B$9</f>
        <v>1.7486075961416427</v>
      </c>
      <c r="J37">
        <f>I35*$B$9</f>
        <v>1.5740036031795135</v>
      </c>
      <c r="L37">
        <f>K35*$B$9</f>
        <v>1.4168343705521713</v>
      </c>
    </row>
    <row r="38" spans="8:12" ht="15">
      <c r="H38">
        <f>EXP(-$B$1*$B$2/$B$3)*($B$5*I36+$B$6*I40)</f>
        <v>19.405898235664782</v>
      </c>
      <c r="J38">
        <f>EXP(-$B$1*$B$2/$B$3)*($B$5*K36+$B$6*K40)</f>
        <v>19.998586170699454</v>
      </c>
      <c r="L38">
        <f>MAX(0,$B$7-L37)</f>
        <v>20.58316562944783</v>
      </c>
    </row>
    <row r="39" spans="9:11" ht="15">
      <c r="I39">
        <f>H37*$B$9</f>
        <v>1.1649378464848703</v>
      </c>
      <c r="K39">
        <f>J37*$B$9</f>
        <v>1.048615122050997</v>
      </c>
    </row>
    <row r="40" spans="9:11" ht="15">
      <c r="I40">
        <f>EXP(-$B$1*$B$2/$B$3)*($B$5*J38+$B$6*J42)</f>
        <v>20.195581699864476</v>
      </c>
      <c r="K40">
        <f>EXP(-$B$1*$B$2/$B$3)*($B$5*L38+$B$6*L42)</f>
        <v>20.735951522406328</v>
      </c>
    </row>
    <row r="41" spans="10:12" ht="15">
      <c r="J41">
        <f>I39*$B$9</f>
        <v>0.7760918968711146</v>
      </c>
      <c r="L41">
        <f>K39*$B$9</f>
        <v>0.6985966690119575</v>
      </c>
    </row>
    <row r="42" spans="10:12" ht="15">
      <c r="J42">
        <f>EXP(-$B$1*$B$2/$B$3)*($B$5*K40+$B$6*K44)</f>
        <v>20.794489251475763</v>
      </c>
      <c r="L42">
        <f>MAX(0,$B$7-L41)</f>
        <v>21.30140333098804</v>
      </c>
    </row>
    <row r="43" spans="11:20" ht="15">
      <c r="K43">
        <f>J41*$B$9</f>
        <v>0.5170392860069444</v>
      </c>
      <c r="T43" t="s">
        <v>7</v>
      </c>
    </row>
    <row r="44" ht="15">
      <c r="K44">
        <f>EXP(-$B$1*$B$2/$B$3)*($B$5*L42+$B$6*L46)</f>
        <v>21.266857854792995</v>
      </c>
    </row>
    <row r="45" ht="15">
      <c r="L45">
        <f>K43*$B$9</f>
        <v>0.3444561454027991</v>
      </c>
    </row>
    <row r="46" ht="15">
      <c r="L46">
        <f>MAX(0,$B$7-L45)</f>
        <v>21.6555438545972</v>
      </c>
    </row>
    <row r="48" spans="1:12" ht="15">
      <c r="A48" s="1" t="s">
        <v>9</v>
      </c>
      <c r="B48">
        <f>0*$B$2/$B$3</f>
        <v>0</v>
      </c>
      <c r="C48">
        <f>B48+$B$2/$B$3</f>
        <v>0.5</v>
      </c>
      <c r="D48">
        <f aca="true" t="shared" si="0" ref="D48:L48">C48+$B$2/$B$3</f>
        <v>1</v>
      </c>
      <c r="E48">
        <f t="shared" si="0"/>
        <v>1.5</v>
      </c>
      <c r="F48">
        <f t="shared" si="0"/>
        <v>2</v>
      </c>
      <c r="G48">
        <f t="shared" si="0"/>
        <v>2.5</v>
      </c>
      <c r="H48">
        <f t="shared" si="0"/>
        <v>3</v>
      </c>
      <c r="I48">
        <f t="shared" si="0"/>
        <v>3.5</v>
      </c>
      <c r="J48">
        <f t="shared" si="0"/>
        <v>4</v>
      </c>
      <c r="K48">
        <f t="shared" si="0"/>
        <v>4.5</v>
      </c>
      <c r="L48">
        <f t="shared" si="0"/>
        <v>5</v>
      </c>
    </row>
    <row r="49" spans="1:12" ht="15">
      <c r="A49" s="1"/>
      <c r="L49">
        <f>K51*$B$8</f>
        <v>405.56425348823564</v>
      </c>
    </row>
    <row r="50" spans="1:12" ht="15">
      <c r="A50" s="1"/>
      <c r="L50">
        <f>MAX(0,$B$7-L49)</f>
        <v>0</v>
      </c>
    </row>
    <row r="51" spans="1:11" ht="15">
      <c r="A51" s="1"/>
      <c r="K51">
        <f>J53*$B$8</f>
        <v>300.1626852158776</v>
      </c>
    </row>
    <row r="52" spans="1:11" ht="15">
      <c r="A52" s="1"/>
      <c r="K52">
        <f>MAX((EXP(-$B$1*$B$2/$B$3)*($B$5*L50+$B$6*L54)),MAX(0,$B$7-K51))</f>
        <v>0</v>
      </c>
    </row>
    <row r="53" spans="1:12" ht="15">
      <c r="A53" s="1"/>
      <c r="J53">
        <f>I55*$B$8</f>
        <v>222.15379393297428</v>
      </c>
      <c r="L53">
        <f>K51*$B$9</f>
        <v>199.97103574413163</v>
      </c>
    </row>
    <row r="54" spans="1:13" ht="15">
      <c r="A54" s="1"/>
      <c r="J54">
        <f>MAX((EXP(-$B$1*$B$2/$B$3)*($B$5*K52+$B$6*K56)),MAX(0,$B$7-J53))</f>
        <v>0</v>
      </c>
      <c r="L54">
        <f>MAX(0,$B$7-L53)</f>
        <v>0</v>
      </c>
      <c r="M54" t="s">
        <v>7</v>
      </c>
    </row>
    <row r="55" spans="1:11" ht="15">
      <c r="A55" s="1"/>
      <c r="I55">
        <f>H57*$B$8</f>
        <v>164.41853231463503</v>
      </c>
      <c r="K55">
        <f>J53*$B$9</f>
        <v>148.00082240507405</v>
      </c>
    </row>
    <row r="56" spans="1:11" ht="15">
      <c r="A56" s="1"/>
      <c r="I56">
        <f>MAX((EXP(-$B$1*$B$2/$B$3)*($B$5*J54+$B$6*J58)),MAX(0,$B$7-I55))</f>
        <v>0</v>
      </c>
      <c r="K56">
        <f>MAX((EXP(-$B$1*$B$2/$B$3)*($B$5*L54+$B$6*L58)),MAX(0,$B$7-K55))</f>
        <v>0</v>
      </c>
    </row>
    <row r="57" spans="1:12" ht="15">
      <c r="A57" s="1"/>
      <c r="H57">
        <f>G59*$B$8</f>
        <v>121.68801301973222</v>
      </c>
      <c r="J57">
        <f>I55*$B$9</f>
        <v>109.53708046301936</v>
      </c>
      <c r="L57">
        <f>K55*$B$9</f>
        <v>98.59945691130969</v>
      </c>
    </row>
    <row r="58" spans="1:12" ht="15">
      <c r="A58" s="1"/>
      <c r="H58">
        <f>MAX((EXP(-$B$1*$B$2/$B$3)*($B$5*I56+$B$6*I60)),MAX(0,$B$7-H57))</f>
        <v>0</v>
      </c>
      <c r="J58">
        <f>MAX((EXP(-$B$1*$B$2/$B$3)*($B$5*K56+$B$6*K60)),MAX(0,$B$7-J57))</f>
        <v>0</v>
      </c>
      <c r="L58">
        <f>MAX(0,$B$7-L57)</f>
        <v>0</v>
      </c>
    </row>
    <row r="59" spans="1:11" ht="15">
      <c r="A59" s="1"/>
      <c r="G59">
        <f>F61*$B$8</f>
        <v>90.06267301032494</v>
      </c>
      <c r="I59">
        <f>H57*$B$9</f>
        <v>81.06963056950303</v>
      </c>
      <c r="K59">
        <f>J57*$B$9</f>
        <v>72.97457182868914</v>
      </c>
    </row>
    <row r="60" spans="7:11" ht="15">
      <c r="G60">
        <f>MAX((EXP(-$B$1*$B$2/$B$3)*($B$5*H58+$B$6*H62)),MAX(0,$B$7-G59))</f>
        <v>0.30277594812319997</v>
      </c>
      <c r="I60">
        <f>MAX((EXP(-$B$1*$B$2/$B$3)*($B$5*J58+$B$6*J62)),MAX(0,$B$7-I59))</f>
        <v>0</v>
      </c>
      <c r="K60">
        <f>MAX((EXP(-$B$1*$B$2/$B$3)*($B$5*L58+$B$6*L62)),MAX(0,$B$7-K59))</f>
        <v>0</v>
      </c>
    </row>
    <row r="61" spans="6:12" ht="15">
      <c r="F61">
        <f>E63*$B$8</f>
        <v>66.6564016329976</v>
      </c>
      <c r="H61">
        <f>G59*$B$9</f>
        <v>60.00054933812626</v>
      </c>
      <c r="J61">
        <f>I59*$B$9</f>
        <v>54.009304923156044</v>
      </c>
      <c r="L61">
        <f>K59*$B$9</f>
        <v>48.61630519154079</v>
      </c>
    </row>
    <row r="62" spans="6:12" ht="15">
      <c r="F62">
        <f>MAX((EXP(-$B$1*$B$2/$B$3)*($B$5*G60+$B$6*G64)),MAX(0,$B$7-F61))</f>
        <v>1.1436134116239447</v>
      </c>
      <c r="H62">
        <f>MAX((EXP(-$B$1*$B$2/$B$3)*($B$5*I60+$B$6*I64)),MAX(0,$B$7-H61))</f>
        <v>0.6115774366575037</v>
      </c>
      <c r="J62">
        <f>MAX((EXP(-$B$1*$B$2/$B$3)*($B$5*K60+$B$6*K64)),MAX(0,$B$7-J61))</f>
        <v>0</v>
      </c>
      <c r="L62">
        <f>MAX(0,$B$7-L61)</f>
        <v>0</v>
      </c>
    </row>
    <row r="63" spans="5:12" ht="15">
      <c r="E63">
        <f>D65*$B$8</f>
        <v>49.33315579196859</v>
      </c>
      <c r="G63">
        <f>F61*$B$9</f>
        <v>44.407084324758294</v>
      </c>
      <c r="I63">
        <f>H61*$B$9</f>
        <v>39.97289665680038</v>
      </c>
      <c r="K63">
        <f>J61*$B$9</f>
        <v>35.98147663669968</v>
      </c>
      <c r="L63" t="s">
        <v>7</v>
      </c>
    </row>
    <row r="64" spans="5:11" ht="15">
      <c r="E64">
        <f>MAX((EXP(-$B$1*$B$2/$B$3)*($B$5*F62+$B$6*F66)),MAX(0,$B$7-E63))</f>
        <v>2.5572456458111037</v>
      </c>
      <c r="F64" t="s">
        <v>7</v>
      </c>
      <c r="G64">
        <f>MAX((EXP(-$B$1*$B$2/$B$3)*($B$5*H62+$B$6*H66)),MAX(0,$B$7-G63))</f>
        <v>2.007209911531427</v>
      </c>
      <c r="I64">
        <f>MAX((EXP(-$B$1*$B$2/$B$3)*($B$5*J62+$B$6*J66)),MAX(0,$B$7-I63))</f>
        <v>1.235325868342656</v>
      </c>
      <c r="K64">
        <f>MAX((EXP(-$B$1*$B$2/$B$3)*($B$5*L62+$B$6*L66)),MAX(0,$B$7-K63))</f>
        <v>0</v>
      </c>
    </row>
    <row r="65" spans="4:12" ht="15">
      <c r="D65">
        <f>C67*$B$8</f>
        <v>36.51202586354189</v>
      </c>
      <c r="F65">
        <f>E63*$B$9</f>
        <v>32.86618472629765</v>
      </c>
      <c r="H65">
        <f>G63*$B$9</f>
        <v>29.58439234514543</v>
      </c>
      <c r="J65">
        <f>I63*$B$9</f>
        <v>26.630297301627024</v>
      </c>
      <c r="L65">
        <f>K63*$B$9</f>
        <v>23.97117798126462</v>
      </c>
    </row>
    <row r="66" spans="4:12" ht="15">
      <c r="D66">
        <f>MAX((EXP(-$B$1*$B$2/$B$3)*($B$5*E64+$B$6*E68)),MAX(0,$B$7-D65))</f>
        <v>4.41880786391311</v>
      </c>
      <c r="F66">
        <f>MAX((EXP(-$B$1*$B$2/$B$3)*($B$5*G64+$B$6*G68)),MAX(0,$B$7-F65))</f>
        <v>4.0217695940708875</v>
      </c>
      <c r="H66">
        <f>MAX((EXP(-$B$1*$B$2/$B$3)*($B$5*I64+$B$6*I68)),MAX(0,$B$7-H65))</f>
        <v>3.4427878461106873</v>
      </c>
      <c r="J66">
        <f>MAX((EXP(-$B$1*$B$2/$B$3)*($B$5*K64+$B$6*K68)),MAX(0,$B$7-J65))</f>
        <v>2.4952359415626155</v>
      </c>
      <c r="L66">
        <f>MAX(0,$B$7-L65)</f>
        <v>0</v>
      </c>
    </row>
    <row r="67" spans="1:11" ht="15">
      <c r="A67" t="s">
        <v>16</v>
      </c>
      <c r="C67">
        <f>B69*$B$8</f>
        <v>27.022962777438707</v>
      </c>
      <c r="D67">
        <f>MAX((EXP(-$B$1*$B$2/$B$3)*($B$5*E65+$B$6*E69)),MAX(0,$B$7-D66))</f>
        <v>17.58119213608689</v>
      </c>
      <c r="E67">
        <f>D65*$B$9</f>
        <v>24.324634568743445</v>
      </c>
      <c r="G67">
        <f>F65*$B$9</f>
        <v>21.895742956686632</v>
      </c>
      <c r="I67">
        <f>H65*$B$9</f>
        <v>19.709383845845714</v>
      </c>
      <c r="K67">
        <f>J65*$B$9</f>
        <v>17.7413395997259</v>
      </c>
    </row>
    <row r="68" spans="3:11" ht="15">
      <c r="C68">
        <f>MAX((EXP(-$B$1*$B$2/$B$3)*($B$5*D66+$B$6*D70)),MAX(0,$B$7-C67))</f>
        <v>6.528595963800665</v>
      </c>
      <c r="E68">
        <f>MAX((EXP(-$B$1*$B$2/$B$3)*($B$5*F66+$B$6*F70)),MAX(0,$B$7-E67))</f>
        <v>6.368308722841624</v>
      </c>
      <c r="G68">
        <f>MAX((EXP(-$B$1*$B$2/$B$3)*($B$5*H66+$B$6*H70)),MAX(0,$B$7-G67))</f>
        <v>6.1163664637232475</v>
      </c>
      <c r="I68">
        <f>MAX((EXP(-$B$1*$B$2/$B$3)*($B$5*J66+$B$6*J70)),MAX(0,$B$7-I67))</f>
        <v>5.71876470236291</v>
      </c>
      <c r="K68">
        <f>MAX((EXP(-$B$1*$B$2/$B$3)*($B$5*L66+$B$6*L70)),MAX(0,$B$7-K67))</f>
        <v>5.040129542838037</v>
      </c>
    </row>
    <row r="69" spans="2:12" ht="15">
      <c r="B69">
        <v>20</v>
      </c>
      <c r="D69">
        <f>C67*$B$9</f>
        <v>18.00293681272575</v>
      </c>
      <c r="F69">
        <f>E67*$B$9</f>
        <v>16.205286694149795</v>
      </c>
      <c r="H69">
        <f>G67*$B$9</f>
        <v>14.587137619344205</v>
      </c>
      <c r="J69">
        <f>I67*$B$9</f>
        <v>13.13056584197942</v>
      </c>
      <c r="L69">
        <f>K67*$B$9</f>
        <v>11.819437358424528</v>
      </c>
    </row>
    <row r="70" spans="1:16" ht="15">
      <c r="A70" s="1" t="s">
        <v>17</v>
      </c>
      <c r="B70">
        <f>MAX((EXP(-$B$1*$B$2/$B$3)*($B$5*C68+$B$6*C72)),MAX(0,$B$7-B69))</f>
        <v>8.70952118544586</v>
      </c>
      <c r="D70">
        <f>MAX((EXP(-$B$1*$B$2/$B$3)*($B$5*E68+$B$6*E72)),MAX(0,$B$7-D69))</f>
        <v>8.768309571482</v>
      </c>
      <c r="F70">
        <f>MAX((EXP(-$B$1*$B$2/$B$3)*($B$5*G68+$B$6*G72)),MAX(0,$B$7-F69))</f>
        <v>8.841583484999768</v>
      </c>
      <c r="H70">
        <f>MAX((EXP(-$B$1*$B$2/$B$3)*($B$5*I68+$B$6*I72)),MAX(0,$B$7-H69))</f>
        <v>8.91166681493034</v>
      </c>
      <c r="J70">
        <f>MAX((EXP(-$B$1*$B$2/$B$3)*($B$5*K68+$B$6*K72)),MAX(0,$B$7-J69))</f>
        <v>9.056102529006376</v>
      </c>
      <c r="K70" s="1" t="s">
        <v>7</v>
      </c>
      <c r="L70">
        <f>MAX(0,$B$7-L69)</f>
        <v>10.180562641575472</v>
      </c>
      <c r="N70" t="s">
        <v>7</v>
      </c>
      <c r="O70" s="1" t="s">
        <v>7</v>
      </c>
      <c r="P70" t="s">
        <v>7</v>
      </c>
    </row>
    <row r="71" spans="1:16" ht="15">
      <c r="A71" s="1" t="s">
        <v>10</v>
      </c>
      <c r="B71">
        <f>B70-B26</f>
        <v>0.37948962431771704</v>
      </c>
      <c r="C71">
        <f>B69*$B$9</f>
        <v>13.324176894293975</v>
      </c>
      <c r="E71">
        <f>D69*$B$9</f>
        <v>11.993715735477743</v>
      </c>
      <c r="G71">
        <f>F69*$B$9</f>
        <v>10.796105326780015</v>
      </c>
      <c r="I71">
        <f>H69*$B$9</f>
        <v>9.718080101077623</v>
      </c>
      <c r="K71">
        <f>J69*$B$9</f>
        <v>8.747699100035396</v>
      </c>
      <c r="O71" s="1" t="s">
        <v>7</v>
      </c>
      <c r="P71" t="s">
        <v>7</v>
      </c>
    </row>
    <row r="72" spans="3:14" ht="15">
      <c r="C72">
        <f>MAX((EXP(-$B$1*$B$2/$B$3)*($B$5*D70+$B$6*D74)),MAX(0,$B$7-C71))</f>
        <v>11.063774480835256</v>
      </c>
      <c r="E72">
        <f>MAX((EXP(-$B$1*$B$2/$B$3)*($B$5*F70+$B$6*F74)),MAX(0,$B$7-E71))</f>
        <v>11.342808440812366</v>
      </c>
      <c r="G72">
        <f>MAX((EXP(-$B$1*$B$2/$B$3)*($B$5*H70+$B$6*H74)),MAX(0,$B$7-G71))</f>
        <v>11.7427567502159</v>
      </c>
      <c r="I72">
        <f>MAX((EXP(-$B$1*$B$2/$B$3)*($B$5*J70+$B$6*J74)),MAX(0,$B$7-I71))</f>
        <v>12.281919898922377</v>
      </c>
      <c r="K72">
        <f>MAX((EXP(-$B$1*$B$2/$B$3)*($B$5*L70+$B$6*L74)),MAX(0,$B$7-K71))</f>
        <v>13.252300899964604</v>
      </c>
      <c r="M72" s="1" t="s">
        <v>18</v>
      </c>
      <c r="N72">
        <f>C72-C71*(D70-D74)/(D69-D73)</f>
        <v>18.08791501314285</v>
      </c>
    </row>
    <row r="73" spans="4:14" ht="15">
      <c r="D73">
        <f>C71*$B$9</f>
        <v>8.876684495521872</v>
      </c>
      <c r="F73">
        <f>E71*$B$9</f>
        <v>7.990319503969131</v>
      </c>
      <c r="H73">
        <f>G71*$B$9</f>
        <v>7.192460857172319</v>
      </c>
      <c r="J73">
        <f>I71*$B$9</f>
        <v>6.474270916983826</v>
      </c>
      <c r="L73">
        <f>K71*$B$9</f>
        <v>5.827794511346391</v>
      </c>
      <c r="M73" s="1" t="s">
        <v>19</v>
      </c>
      <c r="N73">
        <f>N72-N28</f>
        <v>1.247832036516911</v>
      </c>
    </row>
    <row r="74" spans="4:12" ht="15">
      <c r="D74">
        <f>MAX((EXP(-$B$1*$B$2/$B$3)*($B$5*E72+$B$6*E76)),MAX(0,$B$7-D73))</f>
        <v>13.579419429742002</v>
      </c>
      <c r="F74">
        <f>MAX((EXP(-$B$1*$B$2/$B$3)*($B$5*G72+$B$6*G76)),MAX(0,$B$7-F73))</f>
        <v>14.06976648757614</v>
      </c>
      <c r="H74">
        <f>MAX((EXP(-$B$1*$B$2/$B$3)*($B$5*I72+$B$6*I76)),MAX(0,$B$7-H73))</f>
        <v>14.80753914282768</v>
      </c>
      <c r="J74">
        <f>MAX((EXP(-$B$1*$B$2/$B$3)*($B$5*K72+$B$6*K76)),MAX(0,$B$7-J73))</f>
        <v>15.525729083016174</v>
      </c>
      <c r="L74">
        <f>MAX(0,$B$7-L73)</f>
        <v>16.17220548865361</v>
      </c>
    </row>
    <row r="75" spans="5:11" ht="15">
      <c r="E75">
        <f>D73*$B$9</f>
        <v>5.913725722658505</v>
      </c>
      <c r="G75">
        <f>F73*$B$9</f>
        <v>5.3232215256406</v>
      </c>
      <c r="I75">
        <f>H73*$B$9</f>
        <v>4.791681038312463</v>
      </c>
      <c r="K75">
        <f>J73*$B$9</f>
        <v>4.313216547973768</v>
      </c>
    </row>
    <row r="76" spans="4:11" ht="15">
      <c r="D76" s="1" t="s">
        <v>7</v>
      </c>
      <c r="E76">
        <f>MAX((EXP(-$B$1*$B$2/$B$3)*($B$5*F74+$B$6*F78)),MAX(0,$B$7-E75))</f>
        <v>16.086274277341495</v>
      </c>
      <c r="G76">
        <f>MAX((EXP(-$B$1*$B$2/$B$3)*($B$5*H74+$B$6*H78)),MAX(0,$B$7-G75))</f>
        <v>16.676778474359402</v>
      </c>
      <c r="I76">
        <f>MAX((EXP(-$B$1*$B$2/$B$3)*($B$5*J74+$B$6*J78)),MAX(0,$B$7-I75))</f>
        <v>17.20831896168754</v>
      </c>
      <c r="K76">
        <f>MAX((EXP(-$B$1*$B$2/$B$3)*($B$5*L74+$B$6*L78)),MAX(0,$B$7-K75))</f>
        <v>17.686783452026233</v>
      </c>
    </row>
    <row r="77" spans="6:12" ht="15">
      <c r="F77">
        <f>E75*$B$9</f>
        <v>3.9397763816519196</v>
      </c>
      <c r="H77">
        <f>G75*$B$9</f>
        <v>3.5463772627574404</v>
      </c>
      <c r="J77">
        <f>I75*$B$9</f>
        <v>3.1922602887754743</v>
      </c>
      <c r="L77">
        <f>K75*$B$9</f>
        <v>2.873503013429925</v>
      </c>
    </row>
    <row r="78" spans="6:12" ht="15">
      <c r="F78">
        <f>MAX((EXP(-$B$1*$B$2/$B$3)*($B$5*G76+$B$6*G80)),MAX(0,$B$7-F77))</f>
        <v>18.06022361834808</v>
      </c>
      <c r="H78">
        <f>MAX((EXP(-$B$1*$B$2/$B$3)*($B$5*I76+$B$6*I80)),MAX(0,$B$7-H77))</f>
        <v>18.45362273724256</v>
      </c>
      <c r="J78">
        <f>MAX((EXP(-$B$1*$B$2/$B$3)*($B$5*K76+$B$6*K80)),MAX(0,$B$7-J77))</f>
        <v>18.807739711224524</v>
      </c>
      <c r="L78">
        <f>MAX(0,$B$7-L77)</f>
        <v>19.126496986570075</v>
      </c>
    </row>
    <row r="79" spans="7:11" ht="15">
      <c r="G79">
        <f>F77*$B$9</f>
        <v>2.6247138716545813</v>
      </c>
      <c r="I79">
        <f>H77*$B$9</f>
        <v>2.36262789914411</v>
      </c>
      <c r="K79">
        <f>J77*$B$9</f>
        <v>2.1267120390137193</v>
      </c>
    </row>
    <row r="80" spans="7:15" ht="15">
      <c r="G80">
        <f>MAX((EXP(-$B$1*$B$2/$B$3)*($B$5*H78+$B$6*H82)),MAX(0,$B$7-G79))</f>
        <v>19.37528612834542</v>
      </c>
      <c r="I80">
        <f>MAX((EXP(-$B$1*$B$2/$B$3)*($B$5*J78+$B$6*J82)),MAX(0,$B$7-I79))</f>
        <v>19.63737210085589</v>
      </c>
      <c r="K80">
        <f>MAX((EXP(-$B$1*$B$2/$B$3)*($B$5*L78+$B$6*L82)),MAX(0,$B$7-K79))</f>
        <v>19.873287960986282</v>
      </c>
      <c r="O80" t="s">
        <v>7</v>
      </c>
    </row>
    <row r="81" spans="7:12" ht="15">
      <c r="G81" t="s">
        <v>7</v>
      </c>
      <c r="H81">
        <f>G79*$B$9</f>
        <v>1.7486075961416427</v>
      </c>
      <c r="J81">
        <f>I79*$B$9</f>
        <v>1.5740036031795135</v>
      </c>
      <c r="L81">
        <f>K79*$B$9</f>
        <v>1.4168343705521713</v>
      </c>
    </row>
    <row r="82" spans="8:12" ht="15">
      <c r="H82">
        <f>MAX((EXP(-$B$1*$B$2/$B$3)*($B$5*I80+$B$6*I84)),MAX(0,$B$7-H81))</f>
        <v>20.251392403858357</v>
      </c>
      <c r="J82">
        <f>MAX((EXP(-$B$1*$B$2/$B$3)*($B$5*K80+$B$6*K84)),MAX(0,$B$7-J81))</f>
        <v>20.425996396820487</v>
      </c>
      <c r="L82">
        <f>MAX(0,$B$7-L81)</f>
        <v>20.58316562944783</v>
      </c>
    </row>
    <row r="83" spans="9:11" ht="15">
      <c r="I83">
        <f>H81*$B$9</f>
        <v>1.1649378464848703</v>
      </c>
      <c r="K83">
        <f>J81*$B$9</f>
        <v>1.048615122050997</v>
      </c>
    </row>
    <row r="84" spans="9:11" ht="15">
      <c r="I84">
        <f>MAX((EXP(-$B$1*$B$2/$B$3)*($B$5*J82+$B$6*J86)),MAX(0,$B$7-I83))</f>
        <v>20.83506215351513</v>
      </c>
      <c r="K84">
        <f>MAX((EXP(-$B$1*$B$2/$B$3)*($B$5*L82+$B$6*L86)),MAX(0,$B$7-K83))</f>
        <v>20.951384877949003</v>
      </c>
    </row>
    <row r="85" spans="10:12" ht="15">
      <c r="J85">
        <f>I83*$B$9</f>
        <v>0.7760918968711146</v>
      </c>
      <c r="L85">
        <f>K83*$B$9</f>
        <v>0.6985966690119575</v>
      </c>
    </row>
    <row r="86" spans="10:12" ht="15">
      <c r="J86">
        <f>MAX((EXP(-$B$1*$B$2/$B$3)*($B$5*K84+$B$6*K88)),MAX(0,$B$7-J85))</f>
        <v>21.223908103128885</v>
      </c>
      <c r="L86">
        <f>MAX(0,$B$7-L85)</f>
        <v>21.30140333098804</v>
      </c>
    </row>
    <row r="87" ht="15">
      <c r="K87">
        <f>J85*$B$9</f>
        <v>0.5170392860069444</v>
      </c>
    </row>
    <row r="88" ht="15">
      <c r="K88">
        <f>MAX((EXP(-$B$1*$B$2/$B$3)*($B$5*L86+$B$6*L90)),MAX(0,$B$7-K87))</f>
        <v>21.482960713993055</v>
      </c>
    </row>
    <row r="89" ht="15">
      <c r="L89">
        <f>K87*$B$9</f>
        <v>0.3444561454027991</v>
      </c>
    </row>
    <row r="90" ht="15">
      <c r="L90">
        <f>MAX(0,$B$7-L89)</f>
        <v>21.6555438545972</v>
      </c>
    </row>
  </sheetData>
  <sheetProtection/>
  <printOptions/>
  <pageMargins left="0.7" right="0.7" top="0.75" bottom="0.75" header="0.3" footer="0.3"/>
  <pageSetup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A24" sqref="A24"/>
    </sheetView>
  </sheetViews>
  <sheetFormatPr defaultColWidth="9.140625" defaultRowHeight="15"/>
  <cols>
    <col min="13" max="13" width="10.28125" style="0" customWidth="1"/>
  </cols>
  <sheetData>
    <row r="1" spans="1:7" ht="15">
      <c r="A1" s="1" t="s">
        <v>0</v>
      </c>
      <c r="B1" s="3">
        <v>0.02</v>
      </c>
      <c r="C1" t="s">
        <v>5</v>
      </c>
      <c r="D1" s="1" t="s">
        <v>7</v>
      </c>
      <c r="E1" s="3" t="s">
        <v>7</v>
      </c>
      <c r="F1" t="s">
        <v>7</v>
      </c>
      <c r="G1" t="s">
        <v>7</v>
      </c>
    </row>
    <row r="2" spans="1:7" ht="15">
      <c r="A2" s="1" t="s">
        <v>1</v>
      </c>
      <c r="B2" s="3">
        <v>5</v>
      </c>
      <c r="C2" t="s">
        <v>5</v>
      </c>
      <c r="D2" s="1"/>
      <c r="G2" t="s">
        <v>7</v>
      </c>
    </row>
    <row r="3" spans="1:23" ht="15">
      <c r="A3" s="1" t="s">
        <v>2</v>
      </c>
      <c r="B3" s="3">
        <v>10</v>
      </c>
      <c r="C3" t="s">
        <v>5</v>
      </c>
      <c r="W3" t="s">
        <v>7</v>
      </c>
    </row>
    <row r="4" spans="1:3" ht="15">
      <c r="A4" s="2" t="s">
        <v>3</v>
      </c>
      <c r="B4" s="3">
        <v>0.5</v>
      </c>
      <c r="C4" t="s">
        <v>5</v>
      </c>
    </row>
    <row r="5" spans="1:12" ht="15">
      <c r="A5" s="2" t="s">
        <v>13</v>
      </c>
      <c r="B5" s="3">
        <f>(EXP(B1*B2/B3)-B9)/(B8-B9)</f>
        <v>0.4264422378827269</v>
      </c>
      <c r="C5" t="s">
        <v>11</v>
      </c>
      <c r="F5" t="s">
        <v>25</v>
      </c>
      <c r="L5">
        <f>K7*$B$8</f>
        <v>686.2665982982036</v>
      </c>
    </row>
    <row r="6" spans="1:12" ht="15">
      <c r="A6" s="2" t="s">
        <v>14</v>
      </c>
      <c r="B6" s="3">
        <f>(B8-EXP(B1*B2/B3))/(B8-B9)</f>
        <v>0.573557762117273</v>
      </c>
      <c r="C6" t="s">
        <v>11</v>
      </c>
      <c r="F6" t="s">
        <v>26</v>
      </c>
      <c r="L6">
        <f>MAX(0,$B$7-L5)</f>
        <v>0</v>
      </c>
    </row>
    <row r="7" spans="1:11" ht="15">
      <c r="A7" s="1" t="s">
        <v>8</v>
      </c>
      <c r="B7" s="3">
        <v>22</v>
      </c>
      <c r="C7" t="s">
        <v>5</v>
      </c>
      <c r="F7" t="s">
        <v>27</v>
      </c>
      <c r="K7">
        <f>J9*$B$8</f>
        <v>481.88851416949166</v>
      </c>
    </row>
    <row r="8" spans="1:11" ht="15">
      <c r="A8" s="1" t="s">
        <v>4</v>
      </c>
      <c r="B8" s="3">
        <f>EXP(+B4*(B2/B3)^0.5)</f>
        <v>1.4241190194809816</v>
      </c>
      <c r="C8" t="s">
        <v>11</v>
      </c>
      <c r="K8">
        <f>EXP(-$B$1*$B$2/$B$3)*($B$5*L6+$B$6*L10)</f>
        <v>0</v>
      </c>
    </row>
    <row r="9" spans="1:12" ht="15">
      <c r="A9" s="1" t="s">
        <v>6</v>
      </c>
      <c r="B9" s="3">
        <f>EXP(-B4*(B2/B3)^0.5)</f>
        <v>0.7021885013265596</v>
      </c>
      <c r="C9" t="s">
        <v>11</v>
      </c>
      <c r="J9">
        <f>I11*$B$8</f>
        <v>338.3765735711579</v>
      </c>
      <c r="L9">
        <f>K7*$B$9</f>
        <v>338.37657357115796</v>
      </c>
    </row>
    <row r="10" spans="1:12" ht="15">
      <c r="A10" s="1"/>
      <c r="B10" s="3" t="s">
        <v>7</v>
      </c>
      <c r="J10">
        <f>EXP(-$B$1*$B$2/$B$3)*($B$5*K8+$B$6*K12)</f>
        <v>0</v>
      </c>
      <c r="L10">
        <f>MAX(0,$B$7-L9)</f>
        <v>0</v>
      </c>
    </row>
    <row r="11" spans="1:11" ht="15">
      <c r="A11" s="2" t="s">
        <v>29</v>
      </c>
      <c r="B11" s="3">
        <f>B1-0.5*B4^2</f>
        <v>-0.105</v>
      </c>
      <c r="C11" s="5" t="s">
        <v>34</v>
      </c>
      <c r="I11">
        <f>H13*$B$8</f>
        <v>237.6041390799477</v>
      </c>
      <c r="K11">
        <f>J9*$B$9</f>
        <v>237.6041390799477</v>
      </c>
    </row>
    <row r="12" spans="1:11" ht="15">
      <c r="A12" s="2" t="s">
        <v>29</v>
      </c>
      <c r="B12" s="3">
        <f>B1-LN(0.5*(EXP((B2/B3)^0.5*B4)+EXP(-((B2/B3)^0.5)*B4)))/(B2/B3)</f>
        <v>-0.1024794730080617</v>
      </c>
      <c r="C12" t="s">
        <v>31</v>
      </c>
      <c r="I12">
        <f>EXP(-$B$1*$B$2/$B$3)*($B$5*J10+$B$6*J14)</f>
        <v>0</v>
      </c>
      <c r="K12">
        <f>EXP(-$B$1*$B$2/$B$3)*($B$5*L10+$B$6*L14)</f>
        <v>0</v>
      </c>
    </row>
    <row r="13" spans="1:12" ht="15">
      <c r="A13" s="1"/>
      <c r="B13" s="3"/>
      <c r="C13" t="s">
        <v>32</v>
      </c>
      <c r="H13">
        <f>G15*$B$8</f>
        <v>166.8428943295359</v>
      </c>
      <c r="J13">
        <f>I11*$B$9</f>
        <v>166.84289432953594</v>
      </c>
      <c r="L13">
        <f>K11*$B$9</f>
        <v>166.84289432953594</v>
      </c>
    </row>
    <row r="14" spans="1:12" ht="15">
      <c r="A14" s="1"/>
      <c r="B14" s="3"/>
      <c r="C14" t="s">
        <v>33</v>
      </c>
      <c r="H14">
        <f>EXP(-$B$1*$B$2/$B$3)*($B$5*I12+$B$6*I16)</f>
        <v>0</v>
      </c>
      <c r="J14">
        <f>EXP(-$B$1*$B$2/$B$3)*($B$5*K12+$B$6*K16)</f>
        <v>0</v>
      </c>
      <c r="L14">
        <f>MAX(0,$B$7-L13)</f>
        <v>0</v>
      </c>
    </row>
    <row r="15" spans="7:11" ht="15">
      <c r="G15">
        <f>F17*$B$8</f>
        <v>117.15516192624237</v>
      </c>
      <c r="I15">
        <f>H13*$B$9</f>
        <v>117.15516192624237</v>
      </c>
      <c r="K15">
        <f>J13*$B$9</f>
        <v>117.1551619262424</v>
      </c>
    </row>
    <row r="16" spans="7:11" ht="15">
      <c r="G16">
        <f>EXP(-$B$1*$B$2/$B$3)*($B$5*H14+$B$6*H18)</f>
        <v>0.11808672535159838</v>
      </c>
      <c r="I16">
        <f>EXP(-$B$1*$B$2/$B$3)*($B$5*J14+$B$6*J18)</f>
        <v>0</v>
      </c>
      <c r="K16">
        <f>EXP(-$B$1*$B$2/$B$3)*($B$5*L14+$B$6*L18)</f>
        <v>0</v>
      </c>
    </row>
    <row r="17" spans="6:12" ht="15">
      <c r="F17">
        <f>E19*$B$8</f>
        <v>82.26500757565854</v>
      </c>
      <c r="H17">
        <f>G15*$B$9</f>
        <v>82.26500757565854</v>
      </c>
      <c r="J17">
        <f>I15*$B$9</f>
        <v>82.26500757565854</v>
      </c>
      <c r="L17">
        <f>K15*$B$9</f>
        <v>82.26500757565857</v>
      </c>
    </row>
    <row r="18" spans="6:12" ht="15">
      <c r="F18">
        <f>EXP(-$B$1*$B$2/$B$3)*($B$5*G16+$B$6*G20)</f>
        <v>0.7061182899906556</v>
      </c>
      <c r="H18">
        <f>EXP(-$B$1*$B$2/$B$3)*($B$5*I16+$B$6*I20)</f>
        <v>0.20795380090665885</v>
      </c>
      <c r="J18">
        <f>EXP(-$B$1*$B$2/$B$3)*($B$5*K16+$B$6*K20)</f>
        <v>0</v>
      </c>
      <c r="L18">
        <f>MAX(0,$B$7-L17)</f>
        <v>0</v>
      </c>
    </row>
    <row r="19" spans="5:11" ht="15">
      <c r="E19">
        <f>D21*$B$8</f>
        <v>57.765542381169745</v>
      </c>
      <c r="G19">
        <f>F17*$B$9</f>
        <v>57.765542381169745</v>
      </c>
      <c r="I19">
        <f>H17*$B$9</f>
        <v>57.765542381169745</v>
      </c>
      <c r="K19">
        <f>J17*$B$9</f>
        <v>57.765542381169745</v>
      </c>
    </row>
    <row r="20" spans="5:11" ht="15">
      <c r="E20">
        <f>EXP(-$B$1*$B$2/$B$3)*($B$5*F18+$B$6*F22)</f>
        <v>1.9711046995012484</v>
      </c>
      <c r="F20" t="s">
        <v>7</v>
      </c>
      <c r="G20">
        <f>EXP(-$B$1*$B$2/$B$3)*($B$5*H18+$B$6*H22)</f>
        <v>1.155694810782699</v>
      </c>
      <c r="I20">
        <f>EXP(-$B$1*$B$2/$B$3)*($B$5*J18+$B$6*J22)</f>
        <v>0.3662120630643854</v>
      </c>
      <c r="K20">
        <f>EXP(-$B$1*$B$2/$B$3)*($B$5*L18+$B$6*L22)</f>
        <v>0</v>
      </c>
    </row>
    <row r="21" spans="4:12" ht="15">
      <c r="D21">
        <f>C23*$B$8</f>
        <v>40.56229963294945</v>
      </c>
      <c r="F21">
        <f>E19*$B$9</f>
        <v>40.56229963294945</v>
      </c>
      <c r="H21">
        <f>G19*$B$9</f>
        <v>40.56229963294945</v>
      </c>
      <c r="J21">
        <f>I19*$B$9</f>
        <v>40.56229963294945</v>
      </c>
      <c r="L21">
        <f>K19*$B$9</f>
        <v>40.56229963294945</v>
      </c>
    </row>
    <row r="22" spans="4:12" ht="15">
      <c r="D22">
        <f>EXP(-$B$1*$B$2/$B$3)*($B$5*E20+$B$6*E24)</f>
        <v>3.8429077773596463</v>
      </c>
      <c r="F22">
        <f>EXP(-$B$1*$B$2/$B$3)*($B$5*G20+$B$6*G24)</f>
        <v>2.9461652842779933</v>
      </c>
      <c r="H22">
        <f>EXP(-$B$1*$B$2/$B$3)*($B$5*I20+$B$6*I24)</f>
        <v>1.880594290124825</v>
      </c>
      <c r="J22">
        <f>EXP(-$B$1*$B$2/$B$3)*($B$5*K20+$B$6*K24)</f>
        <v>0.6449089872325534</v>
      </c>
      <c r="L22">
        <f>MAX(0,$B$7-L21)</f>
        <v>0</v>
      </c>
    </row>
    <row r="23" spans="1:11" ht="15">
      <c r="A23" t="s">
        <v>15</v>
      </c>
      <c r="C23">
        <f>B25*$B$8</f>
        <v>28.48238038961963</v>
      </c>
      <c r="E23">
        <f>D21*$B$9</f>
        <v>28.48238038961963</v>
      </c>
      <c r="G23">
        <f>F21*$B$9</f>
        <v>28.48238038961963</v>
      </c>
      <c r="I23">
        <f>H21*$B$9</f>
        <v>28.48238038961963</v>
      </c>
      <c r="K23">
        <f>J21*$B$9</f>
        <v>28.48238038961963</v>
      </c>
    </row>
    <row r="24" spans="1:11" ht="15">
      <c r="A24" t="s">
        <v>28</v>
      </c>
      <c r="C24">
        <f>EXP(-$B$1*$B$2/$B$3)*($B$5*D22+$B$6*D26)</f>
        <v>6.07240761394194</v>
      </c>
      <c r="E24">
        <f>EXP(-$B$1*$B$2/$B$3)*($B$5*F22+$B$6*F26)</f>
        <v>5.30193738853614</v>
      </c>
      <c r="G24">
        <f>EXP(-$B$1*$B$2/$B$3)*($B$5*H22+$B$6*H26)</f>
        <v>4.32901064237582</v>
      </c>
      <c r="I24">
        <f>EXP(-$B$1*$B$2/$B$3)*($B$5*J22+$B$6*J26)</f>
        <v>3.0394955842108087</v>
      </c>
      <c r="K24">
        <f>EXP(-$B$1*$B$2/$B$3)*($B$5*L22+$B$6*L26)</f>
        <v>1.1357015340595022</v>
      </c>
    </row>
    <row r="25" spans="2:12" ht="15">
      <c r="B25">
        <v>20</v>
      </c>
      <c r="D25">
        <f>C23*$B$9</f>
        <v>20</v>
      </c>
      <c r="F25">
        <f>E23*$B$9</f>
        <v>20</v>
      </c>
      <c r="H25">
        <f>G23*$B$9</f>
        <v>20</v>
      </c>
      <c r="J25">
        <f>I23*$B$9</f>
        <v>20</v>
      </c>
      <c r="L25">
        <f>K23*$B$9</f>
        <v>20</v>
      </c>
    </row>
    <row r="26" spans="1:17" ht="15">
      <c r="A26" s="1" t="s">
        <v>7</v>
      </c>
      <c r="B26">
        <f>EXP(-$B$1*$B$2/$B$3)*($B$5*C24+$B$6*C28)</f>
        <v>8.375589957758196</v>
      </c>
      <c r="D26">
        <f>EXP(-$B$1*$B$2/$B$3)*($B$5*E24+$B$6*E28)</f>
        <v>7.836452454098324</v>
      </c>
      <c r="F26">
        <f>EXP(-$B$1*$B$2/$B$3)*($B$5*G24+$B$6*G28)</f>
        <v>7.146365543079761</v>
      </c>
      <c r="H26">
        <f>EXP(-$B$1*$B$2/$B$3)*($B$5*I24+$B$6*I28)</f>
        <v>6.225272014155871</v>
      </c>
      <c r="J26">
        <f>EXP(-$B$1*$B$2/$B$3)*($B$5*K24+$B$6*K28)</f>
        <v>4.873138811023705</v>
      </c>
      <c r="K26" s="1" t="s">
        <v>7</v>
      </c>
      <c r="L26">
        <f>MAX(0,$B$7-L25)</f>
        <v>2</v>
      </c>
      <c r="O26" t="s">
        <v>7</v>
      </c>
      <c r="P26" s="1" t="s">
        <v>7</v>
      </c>
      <c r="Q26" t="s">
        <v>7</v>
      </c>
    </row>
    <row r="27" spans="3:11" ht="15">
      <c r="C27">
        <f>B25*$B$9</f>
        <v>14.043770026531192</v>
      </c>
      <c r="E27">
        <f>D25*$B$9</f>
        <v>14.043770026531192</v>
      </c>
      <c r="G27">
        <f>F25*$B$9</f>
        <v>14.043770026531192</v>
      </c>
      <c r="H27" t="s">
        <v>7</v>
      </c>
      <c r="I27">
        <f>H25*$B$9</f>
        <v>14.043770026531192</v>
      </c>
      <c r="K27">
        <f>J25*$B$9</f>
        <v>14.043770026531192</v>
      </c>
    </row>
    <row r="28" spans="3:14" ht="15">
      <c r="C28">
        <f>EXP(-$B$1*$B$2/$B$3)*($B$5*D26+$B$6*D30)</f>
        <v>10.234775521765796</v>
      </c>
      <c r="E28">
        <f>EXP(-$B$1*$B$2/$B$3)*($B$5*F26+$B$6*F30)</f>
        <v>9.858187682187795</v>
      </c>
      <c r="G28">
        <f>EXP(-$B$1*$B$2/$B$3)*($B$5*H26+$B$6*H30)</f>
        <v>9.366301146110116</v>
      </c>
      <c r="I28">
        <f>EXP(-$B$1*$B$2/$B$3)*($B$5*J26+$B$6*J30)</f>
        <v>8.702990472398808</v>
      </c>
      <c r="K28">
        <f>EXP(-$B$1*$B$2/$B$3)*($B$5*L26+$B$6*L30)</f>
        <v>7.737326315950507</v>
      </c>
      <c r="M28" s="1" t="s">
        <v>20</v>
      </c>
      <c r="N28">
        <f>C28-C27*(D26-D30)/(D25-D29)</f>
        <v>16.275278827561944</v>
      </c>
    </row>
    <row r="29" spans="4:14" ht="15">
      <c r="D29">
        <f>C27*$B$9</f>
        <v>9.861373827904796</v>
      </c>
      <c r="F29">
        <f>E27*$B$9</f>
        <v>9.861373827904796</v>
      </c>
      <c r="H29">
        <f>G27*$B$9</f>
        <v>9.861373827904796</v>
      </c>
      <c r="J29">
        <f>I27*$B$9</f>
        <v>9.861373827904796</v>
      </c>
      <c r="L29">
        <f>K27*$B$9</f>
        <v>9.861373827904796</v>
      </c>
      <c r="M29" s="1" t="s">
        <v>21</v>
      </c>
      <c r="N29">
        <f>EXP(-B1*B2)*B7*NORMDIST(-(LN(B25/B7)+(B1-0.5*B4^2)*B2)/(B4*B2^0.5),0,1,1)</f>
        <v>14.143352258675868</v>
      </c>
    </row>
    <row r="30" spans="4:14" ht="15">
      <c r="D30">
        <f>EXP(-$B$1*$B$2/$B$3)*($B$5*E28+$B$6*E32)</f>
        <v>12.197276135565236</v>
      </c>
      <c r="F30">
        <f>EXP(-$B$1*$B$2/$B$3)*($B$5*G28+$B$6*G32)</f>
        <v>12.047177210390743</v>
      </c>
      <c r="H30">
        <f>EXP(-$B$1*$B$2/$B$3)*($B$5*I28+$B$6*I32)</f>
        <v>11.865788518528113</v>
      </c>
      <c r="J30">
        <f>EXP(-$B$1*$B$2/$B$3)*($B$5*K28+$B$6*K32)</f>
        <v>11.702996984843823</v>
      </c>
      <c r="L30">
        <f>MAX(0,$B$7-L29)</f>
        <v>12.138626172095204</v>
      </c>
      <c r="M30" s="1" t="s">
        <v>12</v>
      </c>
      <c r="N30">
        <f>N28-N29</f>
        <v>2.131926568886076</v>
      </c>
    </row>
    <row r="31" spans="5:11" ht="15">
      <c r="E31">
        <f>D29*$B$9</f>
        <v>6.924543309237428</v>
      </c>
      <c r="G31">
        <f>F29*$B$9</f>
        <v>6.924543309237428</v>
      </c>
      <c r="I31">
        <f>H29*$B$9</f>
        <v>6.924543309237428</v>
      </c>
      <c r="K31">
        <f>J29*$B$9</f>
        <v>6.924543309237428</v>
      </c>
    </row>
    <row r="32" spans="5:11" ht="15">
      <c r="E32">
        <f>EXP(-$B$1*$B$2/$B$3)*($B$5*F30+$B$6*F34)</f>
        <v>14.1501235238795</v>
      </c>
      <c r="G32">
        <f>EXP(-$B$1*$B$2/$B$3)*($B$5*H30+$B$6*H34)</f>
        <v>14.251514795375893</v>
      </c>
      <c r="I32">
        <f>EXP(-$B$1*$B$2/$B$3)*($B$5*J30+$B$6*J34)</f>
        <v>14.425258428829757</v>
      </c>
      <c r="K32">
        <f>EXP(-$B$1*$B$2/$B$3)*($B$5*L30+$B$6*L34)</f>
        <v>14.856553033244271</v>
      </c>
    </row>
    <row r="33" spans="6:17" ht="15">
      <c r="F33">
        <f>E31*$B$9</f>
        <v>4.862334688684285</v>
      </c>
      <c r="H33">
        <f>G31*$B$9</f>
        <v>4.862334688684285</v>
      </c>
      <c r="J33">
        <f>I31*$B$9</f>
        <v>4.862334688684285</v>
      </c>
      <c r="L33">
        <f>K31*$B$9</f>
        <v>4.862334688684285</v>
      </c>
      <c r="Q33" t="s">
        <v>7</v>
      </c>
    </row>
    <row r="34" spans="6:12" ht="15">
      <c r="F34">
        <f>EXP(-$B$1*$B$2/$B$3)*($B$5*G32+$B$6*G36)</f>
        <v>15.961617163007588</v>
      </c>
      <c r="H34">
        <f>EXP(-$B$1*$B$2/$B$3)*($B$5*I32+$B$6*I36)</f>
        <v>16.27503297266683</v>
      </c>
      <c r="J34">
        <f>EXP(-$B$1*$B$2/$B$3)*($B$5*K32+$B$6*K36)</f>
        <v>16.702036124064335</v>
      </c>
      <c r="L34">
        <f>MAX(0,$B$7-L33)</f>
        <v>17.137665311315715</v>
      </c>
    </row>
    <row r="35" spans="7:11" ht="15">
      <c r="G35">
        <f>F33*$B$9</f>
        <v>3.414275507995362</v>
      </c>
      <c r="I35">
        <f>H33*$B$9</f>
        <v>3.414275507995362</v>
      </c>
      <c r="K35">
        <f>J33*$B$9</f>
        <v>3.414275507995362</v>
      </c>
    </row>
    <row r="36" spans="7:17" ht="15">
      <c r="G36">
        <f>EXP(-$B$1*$B$2/$B$3)*($B$5*H34+$B$6*H38)</f>
        <v>17.51277183102035</v>
      </c>
      <c r="I36">
        <f>EXP(-$B$1*$B$2/$B$3)*($B$5*J34+$B$6*J38)</f>
        <v>17.93552623007182</v>
      </c>
      <c r="K36">
        <f>EXP(-$B$1*$B$2/$B$3)*($B$5*L34+$B$6*L38)</f>
        <v>18.366820834486337</v>
      </c>
      <c r="Q36" t="s">
        <v>7</v>
      </c>
    </row>
    <row r="37" spans="8:12" ht="15">
      <c r="H37">
        <f>G35*$B$9</f>
        <v>2.3974650020752413</v>
      </c>
      <c r="J37">
        <f>I35*$B$9</f>
        <v>2.3974650020752413</v>
      </c>
      <c r="L37">
        <f>K35*$B$9</f>
        <v>2.3974650020752413</v>
      </c>
    </row>
    <row r="38" spans="8:12" ht="15">
      <c r="H38">
        <f>EXP(-$B$1*$B$2/$B$3)*($B$5*I36+$B$6*I40)</f>
        <v>18.73990265927587</v>
      </c>
      <c r="J38">
        <f>EXP(-$B$1*$B$2/$B$3)*($B$5*K36+$B$6*K40)</f>
        <v>19.166905810673377</v>
      </c>
      <c r="L38">
        <f>MAX(0,$B$7-L37)</f>
        <v>19.60253499792476</v>
      </c>
    </row>
    <row r="39" spans="9:11" ht="15">
      <c r="I39">
        <f>H37*$B$9</f>
        <v>1.6834723567900909</v>
      </c>
      <c r="K39">
        <f>J37*$B$9</f>
        <v>1.6834723567900909</v>
      </c>
    </row>
    <row r="40" spans="9:11" ht="15">
      <c r="I40">
        <f>EXP(-$B$1*$B$2/$B$3)*($B$5*J38+$B$6*J42)</f>
        <v>19.66632938127709</v>
      </c>
      <c r="K40">
        <f>EXP(-$B$1*$B$2/$B$3)*($B$5*L38+$B$6*L42)</f>
        <v>20.09762398569161</v>
      </c>
    </row>
    <row r="41" spans="10:12" ht="15">
      <c r="J41">
        <f>I39*$B$9</f>
        <v>1.1821149312391253</v>
      </c>
      <c r="L41">
        <f>K39*$B$9</f>
        <v>1.1821149312391253</v>
      </c>
    </row>
    <row r="42" spans="10:12" ht="15">
      <c r="J42">
        <f>EXP(-$B$1*$B$2/$B$3)*($B$5*K40+$B$6*K44)</f>
        <v>20.382255881509494</v>
      </c>
      <c r="L42">
        <f>MAX(0,$B$7-L41)</f>
        <v>20.817885068760873</v>
      </c>
    </row>
    <row r="43" spans="11:20" ht="15">
      <c r="K43">
        <f>J41*$B$9</f>
        <v>0.8300675119625505</v>
      </c>
      <c r="T43" t="s">
        <v>7</v>
      </c>
    </row>
    <row r="44" ht="15">
      <c r="K44">
        <f>EXP(-$B$1*$B$2/$B$3)*($B$5*L42+$B$6*L46)</f>
        <v>20.951028830519146</v>
      </c>
    </row>
    <row r="45" ht="15">
      <c r="L45">
        <f>K43*$B$9</f>
        <v>0.5828638622248494</v>
      </c>
    </row>
    <row r="46" ht="15">
      <c r="L46">
        <f>MAX(0,$B$7-L45)</f>
        <v>21.417136137775152</v>
      </c>
    </row>
    <row r="48" spans="1:12" ht="15">
      <c r="A48" s="1" t="s">
        <v>9</v>
      </c>
      <c r="B48">
        <f>0*$B$2/$B$3</f>
        <v>0</v>
      </c>
      <c r="C48">
        <f>B48+$B$2/$B$3</f>
        <v>0.5</v>
      </c>
      <c r="D48">
        <f aca="true" t="shared" si="0" ref="D48:L48">C48+$B$2/$B$3</f>
        <v>1</v>
      </c>
      <c r="E48">
        <f t="shared" si="0"/>
        <v>1.5</v>
      </c>
      <c r="F48">
        <f t="shared" si="0"/>
        <v>2</v>
      </c>
      <c r="G48">
        <f t="shared" si="0"/>
        <v>2.5</v>
      </c>
      <c r="H48">
        <f t="shared" si="0"/>
        <v>3</v>
      </c>
      <c r="I48">
        <f t="shared" si="0"/>
        <v>3.5</v>
      </c>
      <c r="J48">
        <f t="shared" si="0"/>
        <v>4</v>
      </c>
      <c r="K48">
        <f t="shared" si="0"/>
        <v>4.5</v>
      </c>
      <c r="L48">
        <f t="shared" si="0"/>
        <v>5</v>
      </c>
    </row>
    <row r="49" spans="1:12" ht="15">
      <c r="A49" s="1"/>
      <c r="L49">
        <f>K51*$B$8</f>
        <v>686.2665982982036</v>
      </c>
    </row>
    <row r="50" spans="1:12" ht="15">
      <c r="A50" s="1"/>
      <c r="L50">
        <f>MAX(0,$B$7-L49)</f>
        <v>0</v>
      </c>
    </row>
    <row r="51" spans="1:11" ht="15">
      <c r="A51" s="1"/>
      <c r="K51">
        <f>J53*$B$8</f>
        <v>481.88851416949166</v>
      </c>
    </row>
    <row r="52" spans="1:11" ht="15">
      <c r="A52" s="1"/>
      <c r="K52">
        <f>MAX((EXP(-$B$1*$B$2/$B$3)*($B$5*L50+$B$6*L54)),MAX(0,$B$7-K51))</f>
        <v>0</v>
      </c>
    </row>
    <row r="53" spans="1:12" ht="15">
      <c r="A53" s="1"/>
      <c r="J53">
        <f>I55*$B$8</f>
        <v>338.3765735711579</v>
      </c>
      <c r="L53">
        <f>K51*$B$9</f>
        <v>338.37657357115796</v>
      </c>
    </row>
    <row r="54" spans="1:13" ht="15">
      <c r="A54" s="1"/>
      <c r="J54">
        <f>MAX((EXP(-$B$1*$B$2/$B$3)*($B$5*K52+$B$6*K56)),MAX(0,$B$7-J53))</f>
        <v>0</v>
      </c>
      <c r="L54">
        <f>MAX(0,$B$7-L53)</f>
        <v>0</v>
      </c>
      <c r="M54" t="s">
        <v>7</v>
      </c>
    </row>
    <row r="55" spans="1:11" ht="15">
      <c r="A55" s="1"/>
      <c r="I55">
        <f>H57*$B$8</f>
        <v>237.6041390799477</v>
      </c>
      <c r="K55">
        <f>J53*$B$9</f>
        <v>237.6041390799477</v>
      </c>
    </row>
    <row r="56" spans="1:11" ht="15">
      <c r="A56" s="1"/>
      <c r="I56">
        <f>MAX((EXP(-$B$1*$B$2/$B$3)*($B$5*J54+$B$6*J58)),MAX(0,$B$7-I55))</f>
        <v>0</v>
      </c>
      <c r="K56">
        <f>MAX((EXP(-$B$1*$B$2/$B$3)*($B$5*L54+$B$6*L58)),MAX(0,$B$7-K55))</f>
        <v>0</v>
      </c>
    </row>
    <row r="57" spans="1:12" ht="15">
      <c r="A57" s="1"/>
      <c r="H57">
        <f>G59*$B$8</f>
        <v>166.8428943295359</v>
      </c>
      <c r="J57">
        <f>I55*$B$9</f>
        <v>166.84289432953594</v>
      </c>
      <c r="L57">
        <f>K55*$B$9</f>
        <v>166.84289432953594</v>
      </c>
    </row>
    <row r="58" spans="1:12" ht="15">
      <c r="A58" s="1"/>
      <c r="H58">
        <f>MAX((EXP(-$B$1*$B$2/$B$3)*($B$5*I56+$B$6*I60)),MAX(0,$B$7-H57))</f>
        <v>0</v>
      </c>
      <c r="J58">
        <f>MAX((EXP(-$B$1*$B$2/$B$3)*($B$5*K56+$B$6*K60)),MAX(0,$B$7-J57))</f>
        <v>0</v>
      </c>
      <c r="L58">
        <f>MAX(0,$B$7-L57)</f>
        <v>0</v>
      </c>
    </row>
    <row r="59" spans="1:11" ht="15">
      <c r="A59" s="1"/>
      <c r="G59">
        <f>F61*$B$8</f>
        <v>117.15516192624237</v>
      </c>
      <c r="I59">
        <f>H57*$B$9</f>
        <v>117.15516192624237</v>
      </c>
      <c r="K59">
        <f>J57*$B$9</f>
        <v>117.1551619262424</v>
      </c>
    </row>
    <row r="60" spans="7:11" ht="15">
      <c r="G60">
        <f>MAX((EXP(-$B$1*$B$2/$B$3)*($B$5*H58+$B$6*H62)),MAX(0,$B$7-G59))</f>
        <v>0.11808672535159838</v>
      </c>
      <c r="I60">
        <f>MAX((EXP(-$B$1*$B$2/$B$3)*($B$5*J58+$B$6*J62)),MAX(0,$B$7-I59))</f>
        <v>0</v>
      </c>
      <c r="K60">
        <f>MAX((EXP(-$B$1*$B$2/$B$3)*($B$5*L58+$B$6*L62)),MAX(0,$B$7-K59))</f>
        <v>0</v>
      </c>
    </row>
    <row r="61" spans="6:12" ht="15">
      <c r="F61">
        <f>E63*$B$8</f>
        <v>82.26500757565854</v>
      </c>
      <c r="H61">
        <f>G59*$B$9</f>
        <v>82.26500757565854</v>
      </c>
      <c r="J61">
        <f>I59*$B$9</f>
        <v>82.26500757565854</v>
      </c>
      <c r="L61">
        <f>K59*$B$9</f>
        <v>82.26500757565857</v>
      </c>
    </row>
    <row r="62" spans="6:12" ht="15">
      <c r="F62">
        <f>MAX((EXP(-$B$1*$B$2/$B$3)*($B$5*G60+$B$6*G64)),MAX(0,$B$7-F61))</f>
        <v>0.7190430980325675</v>
      </c>
      <c r="H62">
        <f>MAX((EXP(-$B$1*$B$2/$B$3)*($B$5*I60+$B$6*I64)),MAX(0,$B$7-H61))</f>
        <v>0.20795380090665885</v>
      </c>
      <c r="J62">
        <f>MAX((EXP(-$B$1*$B$2/$B$3)*($B$5*K60+$B$6*K64)),MAX(0,$B$7-J61))</f>
        <v>0</v>
      </c>
      <c r="L62">
        <f>MAX(0,$B$7-L61)</f>
        <v>0</v>
      </c>
    </row>
    <row r="63" spans="5:12" ht="15">
      <c r="E63">
        <f>D65*$B$8</f>
        <v>57.765542381169745</v>
      </c>
      <c r="G63">
        <f>F61*$B$9</f>
        <v>57.765542381169745</v>
      </c>
      <c r="I63">
        <f>H61*$B$9</f>
        <v>57.765542381169745</v>
      </c>
      <c r="K63">
        <f>J61*$B$9</f>
        <v>57.765542381169745</v>
      </c>
      <c r="L63" t="s">
        <v>7</v>
      </c>
    </row>
    <row r="64" spans="5:11" ht="15">
      <c r="E64">
        <f>MAX((EXP(-$B$1*$B$2/$B$3)*($B$5*F62+$B$6*F66)),MAX(0,$B$7-E63))</f>
        <v>2.02410992106041</v>
      </c>
      <c r="F64" t="s">
        <v>7</v>
      </c>
      <c r="G64">
        <f>MAX((EXP(-$B$1*$B$2/$B$3)*($B$5*H62+$B$6*H66)),MAX(0,$B$7-G63))</f>
        <v>1.178455734589349</v>
      </c>
      <c r="I64">
        <f>MAX((EXP(-$B$1*$B$2/$B$3)*($B$5*J62+$B$6*J66)),MAX(0,$B$7-I63))</f>
        <v>0.3662120630643854</v>
      </c>
      <c r="K64">
        <f>MAX((EXP(-$B$1*$B$2/$B$3)*($B$5*L62+$B$6*L66)),MAX(0,$B$7-K63))</f>
        <v>0</v>
      </c>
    </row>
    <row r="65" spans="4:12" ht="15">
      <c r="D65">
        <f>C67*$B$8</f>
        <v>40.56229963294945</v>
      </c>
      <c r="F65">
        <f>E63*$B$9</f>
        <v>40.56229963294945</v>
      </c>
      <c r="H65">
        <f>G63*$B$9</f>
        <v>40.56229963294945</v>
      </c>
      <c r="J65">
        <f>I63*$B$9</f>
        <v>40.56229963294945</v>
      </c>
      <c r="L65">
        <f>K63*$B$9</f>
        <v>40.56229963294945</v>
      </c>
    </row>
    <row r="66" spans="4:12" ht="15">
      <c r="D66">
        <f>MAX((EXP(-$B$1*$B$2/$B$3)*($B$5*E64+$B$6*E68)),MAX(0,$B$7-D65))</f>
        <v>3.9701527089739366</v>
      </c>
      <c r="F66">
        <f>MAX((EXP(-$B$1*$B$2/$B$3)*($B$5*G64+$B$6*G68)),MAX(0,$B$7-F65))</f>
        <v>3.029899220070753</v>
      </c>
      <c r="H66">
        <f>MAX((EXP(-$B$1*$B$2/$B$3)*($B$5*I64+$B$6*I68)),MAX(0,$B$7-H65))</f>
        <v>1.9206768701408832</v>
      </c>
      <c r="J66">
        <f>MAX((EXP(-$B$1*$B$2/$B$3)*($B$5*K64+$B$6*K68)),MAX(0,$B$7-J65))</f>
        <v>0.6449089872325534</v>
      </c>
      <c r="L66">
        <f>MAX(0,$B$7-L65)</f>
        <v>0</v>
      </c>
    </row>
    <row r="67" spans="1:11" ht="15">
      <c r="A67" t="s">
        <v>16</v>
      </c>
      <c r="C67">
        <f>B69*$B$8</f>
        <v>28.48238038961963</v>
      </c>
      <c r="D67">
        <f>MAX((EXP(-$B$1*$B$2/$B$3)*($B$5*E65+$B$6*E69)),MAX(0,$B$7-D66))</f>
        <v>18.029847291026062</v>
      </c>
      <c r="E67">
        <f>D65*$B$9</f>
        <v>28.48238038961963</v>
      </c>
      <c r="G67">
        <f>F65*$B$9</f>
        <v>28.48238038961963</v>
      </c>
      <c r="I67">
        <f>H65*$B$9</f>
        <v>28.48238038961963</v>
      </c>
      <c r="K67">
        <f>J65*$B$9</f>
        <v>28.48238038961963</v>
      </c>
    </row>
    <row r="68" spans="3:11" ht="15">
      <c r="C68">
        <f>MAX((EXP(-$B$1*$B$2/$B$3)*($B$5*D66+$B$6*D70)),MAX(0,$B$7-C67))</f>
        <v>6.32017033988688</v>
      </c>
      <c r="E68">
        <f>MAX((EXP(-$B$1*$B$2/$B$3)*($B$5*F66+$B$6*F70)),MAX(0,$B$7-E67))</f>
        <v>5.4866094584345015</v>
      </c>
      <c r="G68">
        <f>MAX((EXP(-$B$1*$B$2/$B$3)*($B$5*H66+$B$6*H70)),MAX(0,$B$7-G67))</f>
        <v>4.459545457696474</v>
      </c>
      <c r="I68">
        <f>MAX((EXP(-$B$1*$B$2/$B$3)*($B$5*J66+$B$6*J70)),MAX(0,$B$7-I67))</f>
        <v>3.1100820522466233</v>
      </c>
      <c r="K68">
        <f>MAX((EXP(-$B$1*$B$2/$B$3)*($B$5*L66+$B$6*L70)),MAX(0,$B$7-K67))</f>
        <v>1.1357015340595022</v>
      </c>
    </row>
    <row r="69" spans="2:12" ht="15">
      <c r="B69">
        <v>20</v>
      </c>
      <c r="D69">
        <f>C67*$B$9</f>
        <v>20</v>
      </c>
      <c r="F69">
        <f>E67*$B$9</f>
        <v>20</v>
      </c>
      <c r="H69">
        <f>G67*$B$9</f>
        <v>20</v>
      </c>
      <c r="J69">
        <f>I67*$B$9</f>
        <v>20</v>
      </c>
      <c r="L69">
        <f>K67*$B$9</f>
        <v>20</v>
      </c>
    </row>
    <row r="70" spans="1:16" ht="15">
      <c r="A70" s="1" t="s">
        <v>17</v>
      </c>
      <c r="B70">
        <f>MAX((EXP(-$B$1*$B$2/$B$3)*($B$5*C68+$B$6*C72)),MAX(0,$B$7-B69))</f>
        <v>8.795748110554376</v>
      </c>
      <c r="D70">
        <f>MAX((EXP(-$B$1*$B$2/$B$3)*($B$5*E68+$B$6*E72)),MAX(0,$B$7-D69))</f>
        <v>8.17816201202949</v>
      </c>
      <c r="F70">
        <f>MAX((EXP(-$B$1*$B$2/$B$3)*($B$5*G68+$B$6*G72)),MAX(0,$B$7-F69))</f>
        <v>7.409321391735139</v>
      </c>
      <c r="H70">
        <f>MAX((EXP(-$B$1*$B$2/$B$3)*($B$5*I68+$B$6*I72)),MAX(0,$B$7-H69))</f>
        <v>6.425345684990967</v>
      </c>
      <c r="J70">
        <f>MAX((EXP(-$B$1*$B$2/$B$3)*($B$5*K68+$B$6*K72)),MAX(0,$B$7-J69))</f>
        <v>4.9974434208510905</v>
      </c>
      <c r="K70" s="1" t="s">
        <v>7</v>
      </c>
      <c r="L70">
        <f>MAX(0,$B$7-L69)</f>
        <v>2</v>
      </c>
      <c r="N70" t="s">
        <v>7</v>
      </c>
      <c r="O70" s="1" t="s">
        <v>7</v>
      </c>
      <c r="P70" t="s">
        <v>7</v>
      </c>
    </row>
    <row r="71" spans="1:16" ht="15">
      <c r="A71" s="1" t="s">
        <v>10</v>
      </c>
      <c r="B71">
        <f>B70-B26</f>
        <v>0.42015815279617996</v>
      </c>
      <c r="C71">
        <f>B69*$B$9</f>
        <v>14.043770026531192</v>
      </c>
      <c r="E71">
        <f>D69*$B$9</f>
        <v>14.043770026531192</v>
      </c>
      <c r="G71">
        <f>F69*$B$9</f>
        <v>14.043770026531192</v>
      </c>
      <c r="I71">
        <f>H69*$B$9</f>
        <v>14.043770026531192</v>
      </c>
      <c r="K71">
        <f>J69*$B$9</f>
        <v>14.043770026531192</v>
      </c>
      <c r="O71" s="1" t="s">
        <v>7</v>
      </c>
      <c r="P71" t="s">
        <v>7</v>
      </c>
    </row>
    <row r="72" spans="3:14" ht="15">
      <c r="C72">
        <f>MAX((EXP(-$B$1*$B$2/$B$3)*($B$5*D70+$B$6*D74)),MAX(0,$B$7-C71))</f>
        <v>10.79047251022797</v>
      </c>
      <c r="E72">
        <f>MAX((EXP(-$B$1*$B$2/$B$3)*($B$5*F70+$B$6*F74)),MAX(0,$B$7-E71))</f>
        <v>10.322642777935016</v>
      </c>
      <c r="G72">
        <f>MAX((EXP(-$B$1*$B$2/$B$3)*($B$5*H70+$B$6*H74)),MAX(0,$B$7-G71))</f>
        <v>9.732320148848764</v>
      </c>
      <c r="I72">
        <f>MAX((EXP(-$B$1*$B$2/$B$3)*($B$5*J70+$B$6*J74)),MAX(0,$B$7-I71))</f>
        <v>9.002844130778094</v>
      </c>
      <c r="K72">
        <f>MAX((EXP(-$B$1*$B$2/$B$3)*($B$5*L70+$B$6*L74)),MAX(0,$B$7-K71))</f>
        <v>7.956229973468808</v>
      </c>
      <c r="M72" s="1" t="s">
        <v>18</v>
      </c>
      <c r="N72">
        <f>C72-C71*(D70-D74)/(D69-D73)</f>
        <v>17.361255446675493</v>
      </c>
    </row>
    <row r="73" spans="4:14" ht="15">
      <c r="D73">
        <f>C71*$B$9</f>
        <v>9.861373827904796</v>
      </c>
      <c r="F73">
        <f>E71*$B$9</f>
        <v>9.861373827904796</v>
      </c>
      <c r="H73">
        <f>G71*$B$9</f>
        <v>9.861373827904796</v>
      </c>
      <c r="J73">
        <f>I71*$B$9</f>
        <v>9.861373827904796</v>
      </c>
      <c r="L73">
        <f>K71*$B$9</f>
        <v>9.861373827904796</v>
      </c>
      <c r="M73" s="1" t="s">
        <v>19</v>
      </c>
      <c r="N73">
        <f>N72-N28</f>
        <v>1.0859766191135485</v>
      </c>
    </row>
    <row r="74" spans="4:12" ht="15">
      <c r="D74">
        <f>MAX((EXP(-$B$1*$B$2/$B$3)*($B$5*E72+$B$6*E76)),MAX(0,$B$7-D73))</f>
        <v>12.921810742019286</v>
      </c>
      <c r="F74">
        <f>MAX((EXP(-$B$1*$B$2/$B$3)*($B$5*G72+$B$6*G76)),MAX(0,$B$7-F73))</f>
        <v>12.669586129031844</v>
      </c>
      <c r="H74">
        <f>MAX((EXP(-$B$1*$B$2/$B$3)*($B$5*I72+$B$6*I76)),MAX(0,$B$7-H73))</f>
        <v>12.361602035008211</v>
      </c>
      <c r="J74">
        <f>MAX((EXP(-$B$1*$B$2/$B$3)*($B$5*K72+$B$6*K76)),MAX(0,$B$7-J73))</f>
        <v>12.138626172095204</v>
      </c>
      <c r="L74">
        <f>MAX(0,$B$7-L73)</f>
        <v>12.138626172095204</v>
      </c>
    </row>
    <row r="75" spans="5:11" ht="15">
      <c r="E75">
        <f>D73*$B$9</f>
        <v>6.924543309237428</v>
      </c>
      <c r="G75">
        <f>F73*$B$9</f>
        <v>6.924543309237428</v>
      </c>
      <c r="I75">
        <f>H73*$B$9</f>
        <v>6.924543309237428</v>
      </c>
      <c r="K75">
        <f>J73*$B$9</f>
        <v>6.924543309237428</v>
      </c>
    </row>
    <row r="76" spans="4:11" ht="15">
      <c r="D76" s="1" t="s">
        <v>7</v>
      </c>
      <c r="E76">
        <f>MAX((EXP(-$B$1*$B$2/$B$3)*($B$5*F74+$B$6*F78)),MAX(0,$B$7-E75))</f>
        <v>15.080723831528301</v>
      </c>
      <c r="G76">
        <f>MAX((EXP(-$B$1*$B$2/$B$3)*($B$5*H74+$B$6*H78)),MAX(0,$B$7-G75))</f>
        <v>15.075456690762572</v>
      </c>
      <c r="I76">
        <f>MAX((EXP(-$B$1*$B$2/$B$3)*($B$5*J74+$B$6*J78)),MAX(0,$B$7-I75))</f>
        <v>15.075456690762572</v>
      </c>
      <c r="K76">
        <f>MAX((EXP(-$B$1*$B$2/$B$3)*($B$5*L74+$B$6*L78)),MAX(0,$B$7-K75))</f>
        <v>15.075456690762572</v>
      </c>
    </row>
    <row r="77" spans="6:12" ht="15">
      <c r="F77">
        <f>E75*$B$9</f>
        <v>4.862334688684285</v>
      </c>
      <c r="H77">
        <f>G75*$B$9</f>
        <v>4.862334688684285</v>
      </c>
      <c r="J77">
        <f>I75*$B$9</f>
        <v>4.862334688684285</v>
      </c>
      <c r="L77">
        <f>K75*$B$9</f>
        <v>4.862334688684285</v>
      </c>
    </row>
    <row r="78" spans="6:12" ht="15">
      <c r="F78">
        <f>MAX((EXP(-$B$1*$B$2/$B$3)*($B$5*G76+$B$6*G80)),MAX(0,$B$7-F77))</f>
        <v>17.137665311315715</v>
      </c>
      <c r="H78">
        <f>MAX((EXP(-$B$1*$B$2/$B$3)*($B$5*I76+$B$6*I80)),MAX(0,$B$7-H77))</f>
        <v>17.137665311315715</v>
      </c>
      <c r="J78">
        <f>MAX((EXP(-$B$1*$B$2/$B$3)*($B$5*K76+$B$6*K80)),MAX(0,$B$7-J77))</f>
        <v>17.137665311315715</v>
      </c>
      <c r="L78">
        <f>MAX(0,$B$7-L77)</f>
        <v>17.137665311315715</v>
      </c>
    </row>
    <row r="79" spans="7:11" ht="15">
      <c r="G79">
        <f>F77*$B$9</f>
        <v>3.414275507995362</v>
      </c>
      <c r="I79">
        <f>H77*$B$9</f>
        <v>3.414275507995362</v>
      </c>
      <c r="K79">
        <f>J77*$B$9</f>
        <v>3.414275507995362</v>
      </c>
    </row>
    <row r="80" spans="7:15" ht="15">
      <c r="G80">
        <f>MAX((EXP(-$B$1*$B$2/$B$3)*($B$5*H78+$B$6*H82)),MAX(0,$B$7-G79))</f>
        <v>18.585724492004637</v>
      </c>
      <c r="I80">
        <f>MAX((EXP(-$B$1*$B$2/$B$3)*($B$5*J78+$B$6*J82)),MAX(0,$B$7-I79))</f>
        <v>18.585724492004637</v>
      </c>
      <c r="K80">
        <f>MAX((EXP(-$B$1*$B$2/$B$3)*($B$5*L78+$B$6*L82)),MAX(0,$B$7-K79))</f>
        <v>18.585724492004637</v>
      </c>
      <c r="O80" t="s">
        <v>7</v>
      </c>
    </row>
    <row r="81" spans="7:12" ht="15">
      <c r="G81" t="s">
        <v>7</v>
      </c>
      <c r="H81">
        <f>G79*$B$9</f>
        <v>2.3974650020752413</v>
      </c>
      <c r="J81">
        <f>I79*$B$9</f>
        <v>2.3974650020752413</v>
      </c>
      <c r="L81">
        <f>K79*$B$9</f>
        <v>2.3974650020752413</v>
      </c>
    </row>
    <row r="82" spans="8:12" ht="15">
      <c r="H82">
        <f>MAX((EXP(-$B$1*$B$2/$B$3)*($B$5*I80+$B$6*I84)),MAX(0,$B$7-H81))</f>
        <v>19.60253499792476</v>
      </c>
      <c r="J82">
        <f>MAX((EXP(-$B$1*$B$2/$B$3)*($B$5*K80+$B$6*K84)),MAX(0,$B$7-J81))</f>
        <v>19.60253499792476</v>
      </c>
      <c r="L82">
        <f>MAX(0,$B$7-L81)</f>
        <v>19.60253499792476</v>
      </c>
    </row>
    <row r="83" spans="9:11" ht="15">
      <c r="I83">
        <f>H81*$B$9</f>
        <v>1.6834723567900909</v>
      </c>
      <c r="K83">
        <f>J81*$B$9</f>
        <v>1.6834723567900909</v>
      </c>
    </row>
    <row r="84" spans="9:11" ht="15">
      <c r="I84">
        <f>MAX((EXP(-$B$1*$B$2/$B$3)*($B$5*J82+$B$6*J86)),MAX(0,$B$7-I83))</f>
        <v>20.31652764320991</v>
      </c>
      <c r="K84">
        <f>MAX((EXP(-$B$1*$B$2/$B$3)*($B$5*L82+$B$6*L86)),MAX(0,$B$7-K83))</f>
        <v>20.31652764320991</v>
      </c>
    </row>
    <row r="85" spans="10:12" ht="15">
      <c r="J85">
        <f>I83*$B$9</f>
        <v>1.1821149312391253</v>
      </c>
      <c r="L85">
        <f>K83*$B$9</f>
        <v>1.1821149312391253</v>
      </c>
    </row>
    <row r="86" spans="10:12" ht="15">
      <c r="J86">
        <f>MAX((EXP(-$B$1*$B$2/$B$3)*($B$5*K84+$B$6*K88)),MAX(0,$B$7-J85))</f>
        <v>20.817885068760873</v>
      </c>
      <c r="L86">
        <f>MAX(0,$B$7-L85)</f>
        <v>20.817885068760873</v>
      </c>
    </row>
    <row r="87" ht="15">
      <c r="K87">
        <f>J85*$B$9</f>
        <v>0.8300675119625505</v>
      </c>
    </row>
    <row r="88" ht="15">
      <c r="K88">
        <f>MAX((EXP(-$B$1*$B$2/$B$3)*($B$5*L86+$B$6*L90)),MAX(0,$B$7-K87))</f>
        <v>21.16993248803745</v>
      </c>
    </row>
    <row r="89" ht="15">
      <c r="L89">
        <f>K87*$B$9</f>
        <v>0.5828638622248494</v>
      </c>
    </row>
    <row r="90" ht="15">
      <c r="L90">
        <f>MAX(0,$B$7-L89)</f>
        <v>21.417136137775152</v>
      </c>
    </row>
  </sheetData>
  <sheetProtection/>
  <printOptions/>
  <pageMargins left="0.7" right="0.7" top="0.75" bottom="0.75" header="0.3" footer="0.3"/>
  <pageSetup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A24" sqref="A24"/>
    </sheetView>
  </sheetViews>
  <sheetFormatPr defaultColWidth="9.140625" defaultRowHeight="15"/>
  <cols>
    <col min="13" max="13" width="10.28125" style="0" customWidth="1"/>
  </cols>
  <sheetData>
    <row r="1" spans="1:6" ht="15">
      <c r="A1" s="1" t="s">
        <v>0</v>
      </c>
      <c r="B1" s="3">
        <f>LN(E1)</f>
        <v>0.01980262729617973</v>
      </c>
      <c r="C1" t="s">
        <v>7</v>
      </c>
      <c r="D1" s="1" t="s">
        <v>22</v>
      </c>
      <c r="E1" s="3">
        <v>1.02</v>
      </c>
      <c r="F1" s="3" t="s">
        <v>23</v>
      </c>
    </row>
    <row r="2" spans="1:6" ht="15">
      <c r="A2" s="1" t="s">
        <v>1</v>
      </c>
      <c r="B2" s="3">
        <v>5</v>
      </c>
      <c r="C2" t="s">
        <v>5</v>
      </c>
      <c r="D2" s="1"/>
      <c r="F2" s="3" t="s">
        <v>24</v>
      </c>
    </row>
    <row r="3" spans="1:3" ht="15">
      <c r="A3" s="1" t="s">
        <v>2</v>
      </c>
      <c r="B3" s="3">
        <v>10</v>
      </c>
      <c r="C3" t="s">
        <v>5</v>
      </c>
    </row>
    <row r="4" spans="1:3" ht="15">
      <c r="A4" s="2" t="s">
        <v>3</v>
      </c>
      <c r="B4" s="3">
        <v>0.5</v>
      </c>
      <c r="C4" t="s">
        <v>5</v>
      </c>
    </row>
    <row r="5" spans="1:12" ht="15">
      <c r="A5" s="2" t="s">
        <v>13</v>
      </c>
      <c r="B5" s="3">
        <f>(EXP(B1*B2/B3)-B9)/(B8-B9)</f>
        <v>0.42630417300604745</v>
      </c>
      <c r="C5" t="s">
        <v>11</v>
      </c>
      <c r="F5" t="s">
        <v>25</v>
      </c>
      <c r="L5">
        <f>K7*$B$8</f>
        <v>686.2665982982036</v>
      </c>
    </row>
    <row r="6" spans="1:12" ht="15">
      <c r="A6" s="2" t="s">
        <v>14</v>
      </c>
      <c r="B6" s="3">
        <f>(B8-EXP(B1*B2/B3))/(B8-B9)</f>
        <v>0.5736958269939525</v>
      </c>
      <c r="C6" t="s">
        <v>11</v>
      </c>
      <c r="F6" t="s">
        <v>26</v>
      </c>
      <c r="L6">
        <f>MAX(0,$B$7-L5)</f>
        <v>0</v>
      </c>
    </row>
    <row r="7" spans="1:11" ht="15">
      <c r="A7" s="1" t="s">
        <v>8</v>
      </c>
      <c r="B7" s="3">
        <v>22</v>
      </c>
      <c r="C7" t="s">
        <v>5</v>
      </c>
      <c r="F7" t="s">
        <v>27</v>
      </c>
      <c r="K7">
        <f>J9*$B$8</f>
        <v>481.88851416949166</v>
      </c>
    </row>
    <row r="8" spans="1:11" ht="15">
      <c r="A8" s="1" t="s">
        <v>4</v>
      </c>
      <c r="B8" s="3">
        <f>EXP(+B4*(B2/B3)^0.5)</f>
        <v>1.4241190194809816</v>
      </c>
      <c r="C8" t="s">
        <v>11</v>
      </c>
      <c r="K8">
        <f>EXP(-$B$1*$B$2/$B$3)*($B$5*L6+$B$6*L10)</f>
        <v>0</v>
      </c>
    </row>
    <row r="9" spans="1:12" ht="15">
      <c r="A9" s="1" t="s">
        <v>6</v>
      </c>
      <c r="B9" s="3">
        <f>EXP(-B4*(B2/B3)^0.5)</f>
        <v>0.7021885013265596</v>
      </c>
      <c r="C9" t="s">
        <v>11</v>
      </c>
      <c r="J9">
        <f>I11*$B$8</f>
        <v>338.3765735711579</v>
      </c>
      <c r="L9">
        <f>K7*$B$9</f>
        <v>338.37657357115796</v>
      </c>
    </row>
    <row r="10" spans="1:12" ht="15">
      <c r="A10" s="1"/>
      <c r="B10" s="3" t="s">
        <v>7</v>
      </c>
      <c r="J10">
        <f>EXP(-$B$1*$B$2/$B$3)*($B$5*K8+$B$6*K12)</f>
        <v>0</v>
      </c>
      <c r="L10">
        <f>MAX(0,$B$7-L9)</f>
        <v>0</v>
      </c>
    </row>
    <row r="11" spans="1:11" ht="15">
      <c r="A11" s="2" t="s">
        <v>29</v>
      </c>
      <c r="B11" s="3">
        <f>B1-0.5*B4^2</f>
        <v>-0.10519737270382026</v>
      </c>
      <c r="C11" s="5" t="s">
        <v>34</v>
      </c>
      <c r="I11">
        <f>H13*$B$8</f>
        <v>237.6041390799477</v>
      </c>
      <c r="K11">
        <f>J9*$B$9</f>
        <v>237.6041390799477</v>
      </c>
    </row>
    <row r="12" spans="1:11" ht="15">
      <c r="A12" s="2" t="s">
        <v>29</v>
      </c>
      <c r="B12" s="3">
        <f>B1-LN(0.5*(EXP((B2/B3)^0.5*B4)+EXP(-((B2/B3)^0.5)*B4)))/(B2/B3)</f>
        <v>-0.10267684571188199</v>
      </c>
      <c r="C12" t="s">
        <v>31</v>
      </c>
      <c r="I12">
        <f>EXP(-$B$1*$B$2/$B$3)*($B$5*J10+$B$6*J14)</f>
        <v>0</v>
      </c>
      <c r="K12">
        <f>EXP(-$B$1*$B$2/$B$3)*($B$5*L10+$B$6*L14)</f>
        <v>0</v>
      </c>
    </row>
    <row r="13" spans="1:12" ht="15">
      <c r="A13" s="1"/>
      <c r="B13" s="3"/>
      <c r="C13" t="s">
        <v>32</v>
      </c>
      <c r="H13">
        <f>G15*$B$8</f>
        <v>166.8428943295359</v>
      </c>
      <c r="J13">
        <f>I11*$B$9</f>
        <v>166.84289432953594</v>
      </c>
      <c r="L13">
        <f>K11*$B$9</f>
        <v>166.84289432953594</v>
      </c>
    </row>
    <row r="14" spans="1:12" ht="15">
      <c r="A14" s="1"/>
      <c r="B14" s="3"/>
      <c r="C14" t="s">
        <v>33</v>
      </c>
      <c r="H14">
        <f>EXP(-$B$1*$B$2/$B$3)*($B$5*I12+$B$6*I16)</f>
        <v>0</v>
      </c>
      <c r="J14">
        <f>EXP(-$B$1*$B$2/$B$3)*($B$5*K12+$B$6*K16)</f>
        <v>0</v>
      </c>
      <c r="L14">
        <f>MAX(0,$B$7-L13)</f>
        <v>0</v>
      </c>
    </row>
    <row r="15" spans="7:11" ht="15">
      <c r="G15">
        <f>F17*$B$8</f>
        <v>117.15516192624237</v>
      </c>
      <c r="I15">
        <f>H13*$B$9</f>
        <v>117.15516192624237</v>
      </c>
      <c r="K15">
        <f>J13*$B$9</f>
        <v>117.1551619262424</v>
      </c>
    </row>
    <row r="16" spans="7:11" ht="15">
      <c r="G16">
        <f>EXP(-$B$1*$B$2/$B$3)*($B$5*H14+$B$6*H18)</f>
        <v>0.11828727327007833</v>
      </c>
      <c r="I16">
        <f>EXP(-$B$1*$B$2/$B$3)*($B$5*J14+$B$6*J18)</f>
        <v>0</v>
      </c>
      <c r="K16">
        <f>EXP(-$B$1*$B$2/$B$3)*($B$5*L14+$B$6*L18)</f>
        <v>0</v>
      </c>
    </row>
    <row r="17" spans="6:12" ht="15">
      <c r="F17">
        <f>E19*$B$8</f>
        <v>82.26500757565854</v>
      </c>
      <c r="H17">
        <f>G15*$B$9</f>
        <v>82.26500757565854</v>
      </c>
      <c r="J17">
        <f>I15*$B$9</f>
        <v>82.26500757565854</v>
      </c>
      <c r="L17">
        <f>K15*$B$9</f>
        <v>82.26500757565857</v>
      </c>
    </row>
    <row r="18" spans="6:12" ht="15">
      <c r="F18">
        <f>EXP(-$B$1*$B$2/$B$3)*($B$5*G16+$B$6*G20)</f>
        <v>0.7073884249035914</v>
      </c>
      <c r="H18">
        <f>EXP(-$B$1*$B$2/$B$3)*($B$5*I16+$B$6*I20)</f>
        <v>0.20823628904470556</v>
      </c>
      <c r="J18">
        <f>EXP(-$B$1*$B$2/$B$3)*($B$5*K16+$B$6*K20)</f>
        <v>0</v>
      </c>
      <c r="L18">
        <f>MAX(0,$B$7-L17)</f>
        <v>0</v>
      </c>
    </row>
    <row r="19" spans="5:11" ht="15">
      <c r="E19">
        <f>D21*$B$8</f>
        <v>57.765542381169745</v>
      </c>
      <c r="G19">
        <f>F17*$B$9</f>
        <v>57.765542381169745</v>
      </c>
      <c r="I19">
        <f>H17*$B$9</f>
        <v>57.765542381169745</v>
      </c>
      <c r="K19">
        <f>J17*$B$9</f>
        <v>57.765542381169745</v>
      </c>
    </row>
    <row r="20" spans="5:11" ht="15">
      <c r="E20">
        <f>EXP(-$B$1*$B$2/$B$3)*($B$5*F18+$B$6*F22)</f>
        <v>1.9746124992302712</v>
      </c>
      <c r="F20" t="s">
        <v>7</v>
      </c>
      <c r="G20">
        <f>EXP(-$B$1*$B$2/$B$3)*($B$5*H18+$B$6*H22)</f>
        <v>1.1574093790015623</v>
      </c>
      <c r="I20">
        <f>EXP(-$B$1*$B$2/$B$3)*($B$5*J18+$B$6*J22)</f>
        <v>0.3665851014766691</v>
      </c>
      <c r="K20">
        <f>EXP(-$B$1*$B$2/$B$3)*($B$5*L18+$B$6*L22)</f>
        <v>0</v>
      </c>
    </row>
    <row r="21" spans="4:12" ht="15">
      <c r="D21">
        <f>C23*$B$8</f>
        <v>40.56229963294945</v>
      </c>
      <c r="F21">
        <f>E19*$B$9</f>
        <v>40.56229963294945</v>
      </c>
      <c r="H21">
        <f>G19*$B$9</f>
        <v>40.56229963294945</v>
      </c>
      <c r="J21">
        <f>I19*$B$9</f>
        <v>40.56229963294945</v>
      </c>
      <c r="L21">
        <f>K19*$B$9</f>
        <v>40.56229963294945</v>
      </c>
    </row>
    <row r="22" spans="4:12" ht="15">
      <c r="D22">
        <f>EXP(-$B$1*$B$2/$B$3)*($B$5*E20+$B$6*E24)</f>
        <v>3.849589180395945</v>
      </c>
      <c r="F22">
        <f>EXP(-$B$1*$B$2/$B$3)*($B$5*G20+$B$6*G24)</f>
        <v>2.9505151538744383</v>
      </c>
      <c r="H22">
        <f>EXP(-$B$1*$B$2/$B$3)*($B$5*I20+$B$6*I24)</f>
        <v>1.8827994279861149</v>
      </c>
      <c r="J22">
        <f>EXP(-$B$1*$B$2/$B$3)*($B$5*K20+$B$6*K24)</f>
        <v>0.6453468664907355</v>
      </c>
      <c r="L22">
        <f>MAX(0,$B$7-L21)</f>
        <v>0</v>
      </c>
    </row>
    <row r="23" spans="1:11" ht="15">
      <c r="A23" t="s">
        <v>15</v>
      </c>
      <c r="C23">
        <f>B25*$B$8</f>
        <v>28.48238038961963</v>
      </c>
      <c r="E23">
        <f>D21*$B$9</f>
        <v>28.48238038961963</v>
      </c>
      <c r="G23">
        <f>F21*$B$9</f>
        <v>28.48238038961963</v>
      </c>
      <c r="I23">
        <f>H21*$B$9</f>
        <v>28.48238038961963</v>
      </c>
      <c r="K23">
        <f>J21*$B$9</f>
        <v>28.48238038961963</v>
      </c>
    </row>
    <row r="24" spans="1:11" ht="15">
      <c r="A24" t="s">
        <v>28</v>
      </c>
      <c r="C24">
        <f>EXP(-$B$1*$B$2/$B$3)*($B$5*D22+$B$6*D26)</f>
        <v>6.082721512232748</v>
      </c>
      <c r="E24">
        <f>EXP(-$B$1*$B$2/$B$3)*($B$5*F22+$B$6*F26)</f>
        <v>5.30962367510432</v>
      </c>
      <c r="G24">
        <f>EXP(-$B$1*$B$2/$B$3)*($B$5*H22+$B$6*H26)</f>
        <v>4.334118659378379</v>
      </c>
      <c r="I24">
        <f>EXP(-$B$1*$B$2/$B$3)*($B$5*J22+$B$6*J26)</f>
        <v>3.042130291782921</v>
      </c>
      <c r="K24">
        <f>EXP(-$B$1*$B$2/$B$3)*($B$5*L22+$B$6*L26)</f>
        <v>1.1360870270280665</v>
      </c>
    </row>
    <row r="25" spans="2:12" ht="15">
      <c r="B25">
        <v>20</v>
      </c>
      <c r="D25">
        <f>C23*$B$9</f>
        <v>20</v>
      </c>
      <c r="F25">
        <f>E23*$B$9</f>
        <v>20</v>
      </c>
      <c r="H25">
        <f>G23*$B$9</f>
        <v>20</v>
      </c>
      <c r="J25">
        <f>I23*$B$9</f>
        <v>20</v>
      </c>
      <c r="L25">
        <f>K23*$B$9</f>
        <v>20</v>
      </c>
    </row>
    <row r="26" spans="1:17" ht="15">
      <c r="A26" s="1" t="s">
        <v>7</v>
      </c>
      <c r="B26">
        <f>EXP(-$B$1*$B$2/$B$3)*($B$5*C24+$B$6*C28)</f>
        <v>8.389555114866399</v>
      </c>
      <c r="D26">
        <f>EXP(-$B$1*$B$2/$B$3)*($B$5*E24+$B$6*E28)</f>
        <v>7.84762839704833</v>
      </c>
      <c r="F26">
        <f>EXP(-$B$1*$B$2/$B$3)*($B$5*G24+$B$6*G28)</f>
        <v>7.1547324156935925</v>
      </c>
      <c r="H26">
        <f>EXP(-$B$1*$B$2/$B$3)*($B$5*I24+$B$6*I28)</f>
        <v>6.2308280086857195</v>
      </c>
      <c r="J26">
        <f>EXP(-$B$1*$B$2/$B$3)*($B$5*K24+$B$6*K28)</f>
        <v>4.875906005689593</v>
      </c>
      <c r="K26" s="1" t="s">
        <v>7</v>
      </c>
      <c r="L26">
        <f>MAX(0,$B$7-L25)</f>
        <v>2</v>
      </c>
      <c r="O26" t="s">
        <v>7</v>
      </c>
      <c r="P26" s="1" t="s">
        <v>7</v>
      </c>
      <c r="Q26" t="s">
        <v>7</v>
      </c>
    </row>
    <row r="27" spans="3:11" ht="15">
      <c r="C27">
        <f>B25*$B$9</f>
        <v>14.043770026531192</v>
      </c>
      <c r="E27">
        <f>D25*$B$9</f>
        <v>14.043770026531192</v>
      </c>
      <c r="G27">
        <f>F25*$B$9</f>
        <v>14.043770026531192</v>
      </c>
      <c r="H27" t="s">
        <v>7</v>
      </c>
      <c r="I27">
        <f>H25*$B$9</f>
        <v>14.043770026531192</v>
      </c>
      <c r="K27">
        <f>J25*$B$9</f>
        <v>14.043770026531192</v>
      </c>
    </row>
    <row r="28" spans="3:14" ht="15">
      <c r="C28">
        <f>EXP(-$B$1*$B$2/$B$3)*($B$5*D26+$B$6*D30)</f>
        <v>10.249239214858203</v>
      </c>
      <c r="E28">
        <f>EXP(-$B$1*$B$2/$B$3)*($B$5*F26+$B$6*F30)</f>
        <v>9.869692577200878</v>
      </c>
      <c r="G28">
        <f>EXP(-$B$1*$B$2/$B$3)*($B$5*H26+$B$6*H30)</f>
        <v>9.374780872784669</v>
      </c>
      <c r="I28">
        <f>EXP(-$B$1*$B$2/$B$3)*($B$5*J26+$B$6*J30)</f>
        <v>8.708369053934424</v>
      </c>
      <c r="K28">
        <f>EXP(-$B$1*$B$2/$B$3)*($B$5*L26+$B$6*L30)</f>
        <v>7.739475918955642</v>
      </c>
      <c r="M28" s="1" t="s">
        <v>20</v>
      </c>
      <c r="N28">
        <f>C28-C27*(D26-D30)/(D25-D29)</f>
        <v>16.29411142127603</v>
      </c>
    </row>
    <row r="29" spans="4:14" ht="15">
      <c r="D29">
        <f>C27*$B$9</f>
        <v>9.861373827904796</v>
      </c>
      <c r="F29">
        <f>E27*$B$9</f>
        <v>9.861373827904796</v>
      </c>
      <c r="H29">
        <f>G27*$B$9</f>
        <v>9.861373827904796</v>
      </c>
      <c r="J29">
        <f>I27*$B$9</f>
        <v>9.861373827904796</v>
      </c>
      <c r="L29">
        <f>K27*$B$9</f>
        <v>9.861373827904796</v>
      </c>
      <c r="M29" s="1" t="s">
        <v>21</v>
      </c>
      <c r="N29">
        <f>EXP(-B1*B2)*B7*NORMDIST(-(LN(B25/B7)+(B1-0.5*B4^2)*B2)/(B4*B2^0.5),0,1,1)</f>
        <v>14.163330986226567</v>
      </c>
    </row>
    <row r="30" spans="4:14" ht="15">
      <c r="D30">
        <f>EXP(-$B$1*$B$2/$B$3)*($B$5*E28+$B$6*E32)</f>
        <v>12.211606121204813</v>
      </c>
      <c r="F30">
        <f>EXP(-$B$1*$B$2/$B$3)*($B$5*G28+$B$6*G32)</f>
        <v>12.058321293797187</v>
      </c>
      <c r="H30">
        <f>EXP(-$B$1*$B$2/$B$3)*($B$5*I28+$B$6*I32)</f>
        <v>11.873603171182266</v>
      </c>
      <c r="J30">
        <f>EXP(-$B$1*$B$2/$B$3)*($B$5*K28+$B$6*K32)</f>
        <v>11.707253623075593</v>
      </c>
      <c r="L30">
        <f>MAX(0,$B$7-L29)</f>
        <v>12.138626172095204</v>
      </c>
      <c r="M30" s="1" t="s">
        <v>12</v>
      </c>
      <c r="N30">
        <f>N28-N29</f>
        <v>2.130780435049461</v>
      </c>
    </row>
    <row r="31" spans="5:11" ht="15">
      <c r="E31">
        <f>D29*$B$9</f>
        <v>6.924543309237428</v>
      </c>
      <c r="G31">
        <f>F29*$B$9</f>
        <v>6.924543309237428</v>
      </c>
      <c r="I31">
        <f>H29*$B$9</f>
        <v>6.924543309237428</v>
      </c>
      <c r="K31">
        <f>J29*$B$9</f>
        <v>6.924543309237428</v>
      </c>
    </row>
    <row r="32" spans="5:11" ht="15">
      <c r="E32">
        <f>EXP(-$B$1*$B$2/$B$3)*($B$5*F30+$B$6*F34)</f>
        <v>14.163649303975449</v>
      </c>
      <c r="G32">
        <f>EXP(-$B$1*$B$2/$B$3)*($B$5*H30+$B$6*H34)</f>
        <v>14.261563276992419</v>
      </c>
      <c r="I32">
        <f>EXP(-$B$1*$B$2/$B$3)*($B$5*J30+$B$6*J34)</f>
        <v>14.431580166730052</v>
      </c>
      <c r="K32">
        <f>EXP(-$B$1*$B$2/$B$3)*($B$5*L30+$B$6*L34)</f>
        <v>14.858702636249404</v>
      </c>
    </row>
    <row r="33" spans="6:17" ht="15">
      <c r="F33">
        <f>E31*$B$9</f>
        <v>4.862334688684285</v>
      </c>
      <c r="H33">
        <f>G31*$B$9</f>
        <v>4.862334688684285</v>
      </c>
      <c r="J33">
        <f>I31*$B$9</f>
        <v>4.862334688684285</v>
      </c>
      <c r="L33">
        <f>K31*$B$9</f>
        <v>4.862334688684285</v>
      </c>
      <c r="Q33" t="s">
        <v>7</v>
      </c>
    </row>
    <row r="34" spans="6:12" ht="15">
      <c r="F34">
        <f>EXP(-$B$1*$B$2/$B$3)*($B$5*G32+$B$6*G36)</f>
        <v>15.973746872270773</v>
      </c>
      <c r="H34">
        <f>EXP(-$B$1*$B$2/$B$3)*($B$5*I32+$B$6*I36)</f>
        <v>16.283378498551386</v>
      </c>
      <c r="J34">
        <f>EXP(-$B$1*$B$2/$B$3)*($B$5*K32+$B$6*K36)</f>
        <v>16.7062927622961</v>
      </c>
      <c r="L34">
        <f>MAX(0,$B$7-L33)</f>
        <v>17.137665311315715</v>
      </c>
    </row>
    <row r="35" spans="7:11" ht="15">
      <c r="G35">
        <f>F33*$B$9</f>
        <v>3.414275507995362</v>
      </c>
      <c r="I35">
        <f>H33*$B$9</f>
        <v>3.414275507995362</v>
      </c>
      <c r="K35">
        <f>J33*$B$9</f>
        <v>3.414275507995362</v>
      </c>
    </row>
    <row r="36" spans="7:17" ht="15">
      <c r="G36">
        <f>EXP(-$B$1*$B$2/$B$3)*($B$5*H34+$B$6*H38)</f>
        <v>17.523100448835496</v>
      </c>
      <c r="I36">
        <f>EXP(-$B$1*$B$2/$B$3)*($B$5*J34+$B$6*J38)</f>
        <v>17.941847967972116</v>
      </c>
      <c r="K36">
        <f>EXP(-$B$1*$B$2/$B$3)*($B$5*L34+$B$6*L38)</f>
        <v>18.36897043749147</v>
      </c>
      <c r="Q36" t="s">
        <v>7</v>
      </c>
    </row>
    <row r="37" spans="8:12" ht="15">
      <c r="H37">
        <f>G35*$B$9</f>
        <v>2.3974650020752413</v>
      </c>
      <c r="J37">
        <f>I35*$B$9</f>
        <v>2.3974650020752413</v>
      </c>
      <c r="L37">
        <f>K35*$B$9</f>
        <v>2.3974650020752413</v>
      </c>
    </row>
    <row r="38" spans="8:12" ht="15">
      <c r="H38">
        <f>EXP(-$B$1*$B$2/$B$3)*($B$5*I36+$B$6*I40)</f>
        <v>18.74824818516043</v>
      </c>
      <c r="J38">
        <f>EXP(-$B$1*$B$2/$B$3)*($B$5*K36+$B$6*K40)</f>
        <v>19.171162448905147</v>
      </c>
      <c r="L38">
        <f>MAX(0,$B$7-L37)</f>
        <v>19.60253499792476</v>
      </c>
    </row>
    <row r="39" spans="9:11" ht="15">
      <c r="I39">
        <f>H37*$B$9</f>
        <v>1.6834723567900909</v>
      </c>
      <c r="K39">
        <f>J37*$B$9</f>
        <v>1.6834723567900909</v>
      </c>
    </row>
    <row r="40" spans="9:11" ht="15">
      <c r="I40">
        <f>EXP(-$B$1*$B$2/$B$3)*($B$5*J38+$B$6*J42)</f>
        <v>19.672651119177388</v>
      </c>
      <c r="K40">
        <f>EXP(-$B$1*$B$2/$B$3)*($B$5*L38+$B$6*L42)</f>
        <v>20.099773588696742</v>
      </c>
    </row>
    <row r="41" spans="10:12" ht="15">
      <c r="J41">
        <f>I39*$B$9</f>
        <v>1.1821149312391253</v>
      </c>
      <c r="L41">
        <f>K39*$B$9</f>
        <v>1.1821149312391253</v>
      </c>
    </row>
    <row r="42" spans="10:12" ht="15">
      <c r="J42">
        <f>EXP(-$B$1*$B$2/$B$3)*($B$5*K40+$B$6*K44)</f>
        <v>20.386512519741263</v>
      </c>
      <c r="L42">
        <f>MAX(0,$B$7-L41)</f>
        <v>20.817885068760873</v>
      </c>
    </row>
    <row r="43" spans="11:20" ht="15">
      <c r="K43">
        <f>J41*$B$9</f>
        <v>0.8300675119625505</v>
      </c>
      <c r="T43" t="s">
        <v>7</v>
      </c>
    </row>
    <row r="44" ht="15">
      <c r="K44">
        <f>EXP(-$B$1*$B$2/$B$3)*($B$5*L42+$B$6*L46)</f>
        <v>20.953178433524283</v>
      </c>
    </row>
    <row r="45" ht="15">
      <c r="L45">
        <f>K43*$B$9</f>
        <v>0.5828638622248494</v>
      </c>
    </row>
    <row r="46" ht="15">
      <c r="L46">
        <f>MAX(0,$B$7-L45)</f>
        <v>21.417136137775152</v>
      </c>
    </row>
    <row r="48" spans="1:12" ht="15">
      <c r="A48" s="1" t="s">
        <v>9</v>
      </c>
      <c r="B48">
        <f>0*$B$2/$B$3</f>
        <v>0</v>
      </c>
      <c r="C48">
        <f>B48+$B$2/$B$3</f>
        <v>0.5</v>
      </c>
      <c r="D48">
        <f aca="true" t="shared" si="0" ref="D48:L48">C48+$B$2/$B$3</f>
        <v>1</v>
      </c>
      <c r="E48">
        <f t="shared" si="0"/>
        <v>1.5</v>
      </c>
      <c r="F48">
        <f t="shared" si="0"/>
        <v>2</v>
      </c>
      <c r="G48">
        <f t="shared" si="0"/>
        <v>2.5</v>
      </c>
      <c r="H48">
        <f t="shared" si="0"/>
        <v>3</v>
      </c>
      <c r="I48">
        <f t="shared" si="0"/>
        <v>3.5</v>
      </c>
      <c r="J48">
        <f t="shared" si="0"/>
        <v>4</v>
      </c>
      <c r="K48">
        <f t="shared" si="0"/>
        <v>4.5</v>
      </c>
      <c r="L48">
        <f t="shared" si="0"/>
        <v>5</v>
      </c>
    </row>
    <row r="49" spans="1:12" ht="15">
      <c r="A49" s="1"/>
      <c r="L49">
        <f>K51*$B$8</f>
        <v>686.2665982982036</v>
      </c>
    </row>
    <row r="50" spans="1:12" ht="15">
      <c r="A50" s="1"/>
      <c r="L50">
        <f>MAX(0,$B$7-L49)</f>
        <v>0</v>
      </c>
    </row>
    <row r="51" spans="1:11" ht="15">
      <c r="A51" s="1"/>
      <c r="K51">
        <f>J53*$B$8</f>
        <v>481.88851416949166</v>
      </c>
    </row>
    <row r="52" spans="1:11" ht="15">
      <c r="A52" s="1"/>
      <c r="K52">
        <f>MAX((EXP(-$B$1*$B$2/$B$3)*($B$5*L50+$B$6*L54)),MAX(0,$B$7-K51))</f>
        <v>0</v>
      </c>
    </row>
    <row r="53" spans="1:12" ht="15">
      <c r="A53" s="1"/>
      <c r="J53">
        <f>I55*$B$8</f>
        <v>338.3765735711579</v>
      </c>
      <c r="L53">
        <f>K51*$B$9</f>
        <v>338.37657357115796</v>
      </c>
    </row>
    <row r="54" spans="1:13" ht="15">
      <c r="A54" s="1"/>
      <c r="J54">
        <f>MAX((EXP(-$B$1*$B$2/$B$3)*($B$5*K52+$B$6*K56)),MAX(0,$B$7-J53))</f>
        <v>0</v>
      </c>
      <c r="L54">
        <f>MAX(0,$B$7-L53)</f>
        <v>0</v>
      </c>
      <c r="M54" t="s">
        <v>7</v>
      </c>
    </row>
    <row r="55" spans="1:11" ht="15">
      <c r="A55" s="1"/>
      <c r="I55">
        <f>H57*$B$8</f>
        <v>237.6041390799477</v>
      </c>
      <c r="K55">
        <f>J53*$B$9</f>
        <v>237.6041390799477</v>
      </c>
    </row>
    <row r="56" spans="1:11" ht="15">
      <c r="A56" s="1"/>
      <c r="I56">
        <f>MAX((EXP(-$B$1*$B$2/$B$3)*($B$5*J54+$B$6*J58)),MAX(0,$B$7-I55))</f>
        <v>0</v>
      </c>
      <c r="K56">
        <f>MAX((EXP(-$B$1*$B$2/$B$3)*($B$5*L54+$B$6*L58)),MAX(0,$B$7-K55))</f>
        <v>0</v>
      </c>
    </row>
    <row r="57" spans="1:12" ht="15">
      <c r="A57" s="1"/>
      <c r="H57">
        <f>G59*$B$8</f>
        <v>166.8428943295359</v>
      </c>
      <c r="J57">
        <f>I55*$B$9</f>
        <v>166.84289432953594</v>
      </c>
      <c r="L57">
        <f>K55*$B$9</f>
        <v>166.84289432953594</v>
      </c>
    </row>
    <row r="58" spans="1:12" ht="15">
      <c r="A58" s="1"/>
      <c r="H58">
        <f>MAX((EXP(-$B$1*$B$2/$B$3)*($B$5*I56+$B$6*I60)),MAX(0,$B$7-H57))</f>
        <v>0</v>
      </c>
      <c r="J58">
        <f>MAX((EXP(-$B$1*$B$2/$B$3)*($B$5*K56+$B$6*K60)),MAX(0,$B$7-J57))</f>
        <v>0</v>
      </c>
      <c r="L58">
        <f>MAX(0,$B$7-L57)</f>
        <v>0</v>
      </c>
    </row>
    <row r="59" spans="1:11" ht="15">
      <c r="A59" s="1"/>
      <c r="G59">
        <f>F61*$B$8</f>
        <v>117.15516192624237</v>
      </c>
      <c r="I59">
        <f>H57*$B$9</f>
        <v>117.15516192624237</v>
      </c>
      <c r="K59">
        <f>J57*$B$9</f>
        <v>117.1551619262424</v>
      </c>
    </row>
    <row r="60" spans="7:11" ht="15">
      <c r="G60">
        <f>MAX((EXP(-$B$1*$B$2/$B$3)*($B$5*H58+$B$6*H62)),MAX(0,$B$7-G59))</f>
        <v>0.11828727327007833</v>
      </c>
      <c r="I60">
        <f>MAX((EXP(-$B$1*$B$2/$B$3)*($B$5*J58+$B$6*J62)),MAX(0,$B$7-I59))</f>
        <v>0</v>
      </c>
      <c r="K60">
        <f>MAX((EXP(-$B$1*$B$2/$B$3)*($B$5*L58+$B$6*L62)),MAX(0,$B$7-K59))</f>
        <v>0</v>
      </c>
    </row>
    <row r="61" spans="6:12" ht="15">
      <c r="F61">
        <f>E63*$B$8</f>
        <v>82.26500757565854</v>
      </c>
      <c r="H61">
        <f>G59*$B$9</f>
        <v>82.26500757565854</v>
      </c>
      <c r="J61">
        <f>I59*$B$9</f>
        <v>82.26500757565854</v>
      </c>
      <c r="L61">
        <f>K59*$B$9</f>
        <v>82.26500757565857</v>
      </c>
    </row>
    <row r="62" spans="6:12" ht="15">
      <c r="F62">
        <f>MAX((EXP(-$B$1*$B$2/$B$3)*($B$5*G60+$B$6*G64)),MAX(0,$B$7-F61))</f>
        <v>0.7202080479428893</v>
      </c>
      <c r="H62">
        <f>MAX((EXP(-$B$1*$B$2/$B$3)*($B$5*I60+$B$6*I64)),MAX(0,$B$7-H61))</f>
        <v>0.20823628904470556</v>
      </c>
      <c r="J62">
        <f>MAX((EXP(-$B$1*$B$2/$B$3)*($B$5*K60+$B$6*K64)),MAX(0,$B$7-J61))</f>
        <v>0</v>
      </c>
      <c r="L62">
        <f>MAX(0,$B$7-L61)</f>
        <v>0</v>
      </c>
    </row>
    <row r="63" spans="5:12" ht="15">
      <c r="E63">
        <f>D65*$B$8</f>
        <v>57.765542381169745</v>
      </c>
      <c r="G63">
        <f>F61*$B$9</f>
        <v>57.765542381169745</v>
      </c>
      <c r="I63">
        <f>H61*$B$9</f>
        <v>57.765542381169745</v>
      </c>
      <c r="K63">
        <f>J61*$B$9</f>
        <v>57.765542381169745</v>
      </c>
      <c r="L63" t="s">
        <v>7</v>
      </c>
    </row>
    <row r="64" spans="5:11" ht="15">
      <c r="E64">
        <f>MAX((EXP(-$B$1*$B$2/$B$3)*($B$5*F62+$B$6*F66)),MAX(0,$B$7-E63))</f>
        <v>2.0271815132292166</v>
      </c>
      <c r="F64" t="s">
        <v>7</v>
      </c>
      <c r="G64">
        <f>MAX((EXP(-$B$1*$B$2/$B$3)*($B$5*H62+$B$6*H66)),MAX(0,$B$7-G63))</f>
        <v>1.1799774089751696</v>
      </c>
      <c r="I64">
        <f>MAX((EXP(-$B$1*$B$2/$B$3)*($B$5*J62+$B$6*J66)),MAX(0,$B$7-I63))</f>
        <v>0.3665851014766691</v>
      </c>
      <c r="K64">
        <f>MAX((EXP(-$B$1*$B$2/$B$3)*($B$5*L62+$B$6*L66)),MAX(0,$B$7-K63))</f>
        <v>0</v>
      </c>
    </row>
    <row r="65" spans="4:12" ht="15">
      <c r="D65">
        <f>C67*$B$8</f>
        <v>40.56229963294945</v>
      </c>
      <c r="F65">
        <f>E63*$B$9</f>
        <v>40.56229963294945</v>
      </c>
      <c r="H65">
        <f>G63*$B$9</f>
        <v>40.56229963294945</v>
      </c>
      <c r="J65">
        <f>I63*$B$9</f>
        <v>40.56229963294945</v>
      </c>
      <c r="L65">
        <f>K63*$B$9</f>
        <v>40.56229963294945</v>
      </c>
    </row>
    <row r="66" spans="4:12" ht="15">
      <c r="D66">
        <f>MAX((EXP(-$B$1*$B$2/$B$3)*($B$5*E64+$B$6*E68)),MAX(0,$B$7-D65))</f>
        <v>3.9757773881195537</v>
      </c>
      <c r="F66">
        <f>MAX((EXP(-$B$1*$B$2/$B$3)*($B$5*G64+$B$6*G68)),MAX(0,$B$7-F65))</f>
        <v>3.033533088831811</v>
      </c>
      <c r="H66">
        <f>MAX((EXP(-$B$1*$B$2/$B$3)*($B$5*I64+$B$6*I68)),MAX(0,$B$7-H65))</f>
        <v>1.9225288315207087</v>
      </c>
      <c r="J66">
        <f>MAX((EXP(-$B$1*$B$2/$B$3)*($B$5*K64+$B$6*K68)),MAX(0,$B$7-J65))</f>
        <v>0.6453468664907355</v>
      </c>
      <c r="L66">
        <f>MAX(0,$B$7-L65)</f>
        <v>0</v>
      </c>
    </row>
    <row r="67" spans="1:11" ht="15">
      <c r="A67" t="s">
        <v>16</v>
      </c>
      <c r="C67">
        <f>B69*$B$8</f>
        <v>28.48238038961963</v>
      </c>
      <c r="D67">
        <f>MAX((EXP(-$B$1*$B$2/$B$3)*($B$5*E65+$B$6*E69)),MAX(0,$B$7-D66))</f>
        <v>18.024222611880447</v>
      </c>
      <c r="E67">
        <f>D65*$B$9</f>
        <v>28.48238038961963</v>
      </c>
      <c r="G67">
        <f>F65*$B$9</f>
        <v>28.48238038961963</v>
      </c>
      <c r="I67">
        <f>H65*$B$9</f>
        <v>28.48238038961963</v>
      </c>
      <c r="K67">
        <f>J65*$B$9</f>
        <v>28.48238038961963</v>
      </c>
    </row>
    <row r="68" spans="3:11" ht="15">
      <c r="C68">
        <f>MAX((EXP(-$B$1*$B$2/$B$3)*($B$5*D66+$B$6*D70)),MAX(0,$B$7-C67))</f>
        <v>6.328179392932304</v>
      </c>
      <c r="E68">
        <f>MAX((EXP(-$B$1*$B$2/$B$3)*($B$5*F66+$B$6*F70)),MAX(0,$B$7-E67))</f>
        <v>5.492705802820943</v>
      </c>
      <c r="G68">
        <f>MAX((EXP(-$B$1*$B$2/$B$3)*($B$5*H66+$B$6*H70)),MAX(0,$B$7-G67))</f>
        <v>4.463495858166978</v>
      </c>
      <c r="I68">
        <f>MAX((EXP(-$B$1*$B$2/$B$3)*($B$5*J66+$B$6*J70)),MAX(0,$B$7-I67))</f>
        <v>3.1120710667225375</v>
      </c>
      <c r="K68">
        <f>MAX((EXP(-$B$1*$B$2/$B$3)*($B$5*L66+$B$6*L70)),MAX(0,$B$7-K67))</f>
        <v>1.1360870270280665</v>
      </c>
    </row>
    <row r="69" spans="2:12" ht="15">
      <c r="B69">
        <v>20</v>
      </c>
      <c r="D69">
        <f>C67*$B$9</f>
        <v>20</v>
      </c>
      <c r="F69">
        <f>E67*$B$9</f>
        <v>20</v>
      </c>
      <c r="H69">
        <f>G67*$B$9</f>
        <v>20</v>
      </c>
      <c r="J69">
        <f>I67*$B$9</f>
        <v>20</v>
      </c>
      <c r="L69">
        <f>K67*$B$9</f>
        <v>20</v>
      </c>
    </row>
    <row r="70" spans="1:16" ht="15">
      <c r="A70" s="1" t="s">
        <v>17</v>
      </c>
      <c r="B70">
        <f>MAX((EXP(-$B$1*$B$2/$B$3)*($B$5*C68+$B$6*C72)),MAX(0,$B$7-B69))</f>
        <v>8.805683373892826</v>
      </c>
      <c r="D70">
        <f>MAX((EXP(-$B$1*$B$2/$B$3)*($B$5*E68+$B$6*E72)),MAX(0,$B$7-D69))</f>
        <v>8.185971015485787</v>
      </c>
      <c r="F70">
        <f>MAX((EXP(-$B$1*$B$2/$B$3)*($B$5*G68+$B$6*G72)),MAX(0,$B$7-F69))</f>
        <v>7.415346117516615</v>
      </c>
      <c r="H70">
        <f>MAX((EXP(-$B$1*$B$2/$B$3)*($B$5*I68+$B$6*I72)),MAX(0,$B$7-H69))</f>
        <v>6.429065035937187</v>
      </c>
      <c r="J70">
        <f>MAX((EXP(-$B$1*$B$2/$B$3)*($B$5*K68+$B$6*K72)),MAX(0,$B$7-J69))</f>
        <v>4.999031740383664</v>
      </c>
      <c r="K70" s="1" t="s">
        <v>7</v>
      </c>
      <c r="L70">
        <f>MAX(0,$B$7-L69)</f>
        <v>2</v>
      </c>
      <c r="N70" t="s">
        <v>7</v>
      </c>
      <c r="O70" s="1" t="s">
        <v>7</v>
      </c>
      <c r="P70" t="s">
        <v>7</v>
      </c>
    </row>
    <row r="71" spans="1:16" ht="15">
      <c r="A71" s="1" t="s">
        <v>10</v>
      </c>
      <c r="B71">
        <f>B70-B26</f>
        <v>0.41612825902642747</v>
      </c>
      <c r="C71">
        <f>B69*$B$9</f>
        <v>14.043770026531192</v>
      </c>
      <c r="E71">
        <f>D69*$B$9</f>
        <v>14.043770026531192</v>
      </c>
      <c r="G71">
        <f>F69*$B$9</f>
        <v>14.043770026531192</v>
      </c>
      <c r="I71">
        <f>H69*$B$9</f>
        <v>14.043770026531192</v>
      </c>
      <c r="K71">
        <f>J69*$B$9</f>
        <v>14.043770026531192</v>
      </c>
      <c r="O71" s="1" t="s">
        <v>7</v>
      </c>
      <c r="P71" t="s">
        <v>7</v>
      </c>
    </row>
    <row r="72" spans="3:14" ht="15">
      <c r="C72">
        <f>MAX((EXP(-$B$1*$B$2/$B$3)*($B$5*D70+$B$6*D74)),MAX(0,$B$7-C71))</f>
        <v>10.79940745212312</v>
      </c>
      <c r="E72">
        <f>MAX((EXP(-$B$1*$B$2/$B$3)*($B$5*F70+$B$6*F74)),MAX(0,$B$7-E71))</f>
        <v>10.329275176763872</v>
      </c>
      <c r="G72">
        <f>MAX((EXP(-$B$1*$B$2/$B$3)*($B$5*H70+$B$6*H74)),MAX(0,$B$7-G71))</f>
        <v>9.737434542781514</v>
      </c>
      <c r="I72">
        <f>MAX((EXP(-$B$1*$B$2/$B$3)*($B$5*J70+$B$6*J74)),MAX(0,$B$7-I71))</f>
        <v>9.005379301057944</v>
      </c>
      <c r="K72">
        <f>MAX((EXP(-$B$1*$B$2/$B$3)*($B$5*L70+$B$6*L74)),MAX(0,$B$7-K71))</f>
        <v>7.956229973468808</v>
      </c>
      <c r="M72" s="1" t="s">
        <v>18</v>
      </c>
      <c r="N72">
        <f>C72-C71*(D70-D74)/(D69-D73)</f>
        <v>17.36894546732723</v>
      </c>
    </row>
    <row r="73" spans="4:14" ht="15">
      <c r="D73">
        <f>C71*$B$9</f>
        <v>9.861373827904796</v>
      </c>
      <c r="F73">
        <f>E71*$B$9</f>
        <v>9.861373827904796</v>
      </c>
      <c r="H73">
        <f>G71*$B$9</f>
        <v>9.861373827904796</v>
      </c>
      <c r="J73">
        <f>I71*$B$9</f>
        <v>9.861373827904796</v>
      </c>
      <c r="L73">
        <f>K71*$B$9</f>
        <v>9.861373827904796</v>
      </c>
      <c r="M73" s="1" t="s">
        <v>19</v>
      </c>
      <c r="N73">
        <f>N72-N28</f>
        <v>1.0748340460512011</v>
      </c>
    </row>
    <row r="74" spans="4:12" ht="15">
      <c r="D74">
        <f>MAX((EXP(-$B$1*$B$2/$B$3)*($B$5*E72+$B$6*E76)),MAX(0,$B$7-D73))</f>
        <v>12.928720998837264</v>
      </c>
      <c r="F74">
        <f>MAX((EXP(-$B$1*$B$2/$B$3)*($B$5*G72+$B$6*G76)),MAX(0,$B$7-F73))</f>
        <v>12.673725743586198</v>
      </c>
      <c r="H74">
        <f>MAX((EXP(-$B$1*$B$2/$B$3)*($B$5*I72+$B$6*I76)),MAX(0,$B$7-H73))</f>
        <v>12.36472227626543</v>
      </c>
      <c r="J74">
        <f>MAX((EXP(-$B$1*$B$2/$B$3)*($B$5*K72+$B$6*K76)),MAX(0,$B$7-J73))</f>
        <v>12.138626172095204</v>
      </c>
      <c r="L74">
        <f>MAX(0,$B$7-L73)</f>
        <v>12.138626172095204</v>
      </c>
    </row>
    <row r="75" spans="5:11" ht="15">
      <c r="E75">
        <f>D73*$B$9</f>
        <v>6.924543309237428</v>
      </c>
      <c r="G75">
        <f>F73*$B$9</f>
        <v>6.924543309237428</v>
      </c>
      <c r="I75">
        <f>H73*$B$9</f>
        <v>6.924543309237428</v>
      </c>
      <c r="K75">
        <f>J73*$B$9</f>
        <v>6.924543309237428</v>
      </c>
    </row>
    <row r="76" spans="4:11" ht="15">
      <c r="D76" s="1" t="s">
        <v>7</v>
      </c>
      <c r="E76">
        <f>MAX((EXP(-$B$1*$B$2/$B$3)*($B$5*F74+$B$6*F78)),MAX(0,$B$7-E75))</f>
        <v>15.084570321539488</v>
      </c>
      <c r="G76">
        <f>MAX((EXP(-$B$1*$B$2/$B$3)*($B$5*H74+$B$6*H78)),MAX(0,$B$7-G75))</f>
        <v>15.075456690762572</v>
      </c>
      <c r="I76">
        <f>MAX((EXP(-$B$1*$B$2/$B$3)*($B$5*J74+$B$6*J78)),MAX(0,$B$7-I75))</f>
        <v>15.075456690762572</v>
      </c>
      <c r="K76">
        <f>MAX((EXP(-$B$1*$B$2/$B$3)*($B$5*L74+$B$6*L78)),MAX(0,$B$7-K75))</f>
        <v>15.075456690762572</v>
      </c>
    </row>
    <row r="77" spans="6:12" ht="15">
      <c r="F77">
        <f>E75*$B$9</f>
        <v>4.862334688684285</v>
      </c>
      <c r="H77">
        <f>G75*$B$9</f>
        <v>4.862334688684285</v>
      </c>
      <c r="J77">
        <f>I75*$B$9</f>
        <v>4.862334688684285</v>
      </c>
      <c r="L77">
        <f>K75*$B$9</f>
        <v>4.862334688684285</v>
      </c>
    </row>
    <row r="78" spans="6:12" ht="15">
      <c r="F78">
        <f>MAX((EXP(-$B$1*$B$2/$B$3)*($B$5*G76+$B$6*G80)),MAX(0,$B$7-F77))</f>
        <v>17.137665311315715</v>
      </c>
      <c r="H78">
        <f>MAX((EXP(-$B$1*$B$2/$B$3)*($B$5*I76+$B$6*I80)),MAX(0,$B$7-H77))</f>
        <v>17.137665311315715</v>
      </c>
      <c r="J78">
        <f>MAX((EXP(-$B$1*$B$2/$B$3)*($B$5*K76+$B$6*K80)),MAX(0,$B$7-J77))</f>
        <v>17.137665311315715</v>
      </c>
      <c r="L78">
        <f>MAX(0,$B$7-L77)</f>
        <v>17.137665311315715</v>
      </c>
    </row>
    <row r="79" spans="7:11" ht="15">
      <c r="G79">
        <f>F77*$B$9</f>
        <v>3.414275507995362</v>
      </c>
      <c r="I79">
        <f>H77*$B$9</f>
        <v>3.414275507995362</v>
      </c>
      <c r="K79">
        <f>J77*$B$9</f>
        <v>3.414275507995362</v>
      </c>
    </row>
    <row r="80" spans="7:15" ht="15">
      <c r="G80">
        <f>MAX((EXP(-$B$1*$B$2/$B$3)*($B$5*H78+$B$6*H82)),MAX(0,$B$7-G79))</f>
        <v>18.585724492004637</v>
      </c>
      <c r="I80">
        <f>MAX((EXP(-$B$1*$B$2/$B$3)*($B$5*J78+$B$6*J82)),MAX(0,$B$7-I79))</f>
        <v>18.585724492004637</v>
      </c>
      <c r="K80">
        <f>MAX((EXP(-$B$1*$B$2/$B$3)*($B$5*L78+$B$6*L82)),MAX(0,$B$7-K79))</f>
        <v>18.585724492004637</v>
      </c>
      <c r="O80" t="s">
        <v>7</v>
      </c>
    </row>
    <row r="81" spans="7:12" ht="15">
      <c r="G81" t="s">
        <v>7</v>
      </c>
      <c r="H81">
        <f>G79*$B$9</f>
        <v>2.3974650020752413</v>
      </c>
      <c r="J81">
        <f>I79*$B$9</f>
        <v>2.3974650020752413</v>
      </c>
      <c r="L81">
        <f>K79*$B$9</f>
        <v>2.3974650020752413</v>
      </c>
    </row>
    <row r="82" spans="8:12" ht="15">
      <c r="H82">
        <f>MAX((EXP(-$B$1*$B$2/$B$3)*($B$5*I80+$B$6*I84)),MAX(0,$B$7-H81))</f>
        <v>19.60253499792476</v>
      </c>
      <c r="J82">
        <f>MAX((EXP(-$B$1*$B$2/$B$3)*($B$5*K80+$B$6*K84)),MAX(0,$B$7-J81))</f>
        <v>19.60253499792476</v>
      </c>
      <c r="L82">
        <f>MAX(0,$B$7-L81)</f>
        <v>19.60253499792476</v>
      </c>
    </row>
    <row r="83" spans="9:11" ht="15">
      <c r="I83">
        <f>H81*$B$9</f>
        <v>1.6834723567900909</v>
      </c>
      <c r="K83">
        <f>J81*$B$9</f>
        <v>1.6834723567900909</v>
      </c>
    </row>
    <row r="84" spans="9:11" ht="15">
      <c r="I84">
        <f>MAX((EXP(-$B$1*$B$2/$B$3)*($B$5*J82+$B$6*J86)),MAX(0,$B$7-I83))</f>
        <v>20.31652764320991</v>
      </c>
      <c r="K84">
        <f>MAX((EXP(-$B$1*$B$2/$B$3)*($B$5*L82+$B$6*L86)),MAX(0,$B$7-K83))</f>
        <v>20.31652764320991</v>
      </c>
    </row>
    <row r="85" spans="10:12" ht="15">
      <c r="J85">
        <f>I83*$B$9</f>
        <v>1.1821149312391253</v>
      </c>
      <c r="L85">
        <f>K83*$B$9</f>
        <v>1.1821149312391253</v>
      </c>
    </row>
    <row r="86" spans="10:12" ht="15">
      <c r="J86">
        <f>MAX((EXP(-$B$1*$B$2/$B$3)*($B$5*K84+$B$6*K88)),MAX(0,$B$7-J85))</f>
        <v>20.817885068760873</v>
      </c>
      <c r="L86">
        <f>MAX(0,$B$7-L85)</f>
        <v>20.817885068760873</v>
      </c>
    </row>
    <row r="87" ht="15">
      <c r="K87">
        <f>J85*$B$9</f>
        <v>0.8300675119625505</v>
      </c>
    </row>
    <row r="88" ht="15">
      <c r="K88">
        <f>MAX((EXP(-$B$1*$B$2/$B$3)*($B$5*L86+$B$6*L90)),MAX(0,$B$7-K87))</f>
        <v>21.16993248803745</v>
      </c>
    </row>
    <row r="89" ht="15">
      <c r="L89">
        <f>K87*$B$9</f>
        <v>0.5828638622248494</v>
      </c>
    </row>
    <row r="90" ht="15">
      <c r="L90">
        <f>MAX(0,$B$7-L89)</f>
        <v>21.417136137775152</v>
      </c>
    </row>
  </sheetData>
  <sheetProtection/>
  <printOptions/>
  <pageMargins left="0.7" right="0.7" top="0.75" bottom="0.75" header="0.3" footer="0.3"/>
  <pageSetup horizontalDpi="600" verticalDpi="600" orientation="portrait" scale="5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 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Bridgeman</dc:creator>
  <cp:keywords/>
  <dc:description/>
  <cp:lastModifiedBy>Jim Bridgeman</cp:lastModifiedBy>
  <cp:lastPrinted>2010-05-07T19:14:27Z</cp:lastPrinted>
  <dcterms:created xsi:type="dcterms:W3CDTF">2007-12-15T18:05:21Z</dcterms:created>
  <dcterms:modified xsi:type="dcterms:W3CDTF">2010-05-07T19:20:15Z</dcterms:modified>
  <cp:category/>
  <cp:version/>
  <cp:contentType/>
  <cp:contentStatus/>
</cp:coreProperties>
</file>