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75" windowWidth="1536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<sst xmlns="http://schemas.openxmlformats.org/spreadsheetml/2006/main" count="44" uniqueCount="38">
  <si>
    <t>Inputs:</t>
  </si>
  <si>
    <t>Construction</t>
  </si>
  <si>
    <t>Inflation</t>
  </si>
  <si>
    <t>Forecast errors:</t>
  </si>
  <si>
    <t>Discount rate</t>
  </si>
  <si>
    <t>(real)</t>
  </si>
  <si>
    <t>NPV:</t>
  </si>
  <si>
    <t>Year:</t>
  </si>
  <si>
    <t>5 to 17</t>
  </si>
  <si>
    <t xml:space="preserve">Land </t>
  </si>
  <si>
    <t>(nominal)</t>
  </si>
  <si>
    <t>Rentals</t>
  </si>
  <si>
    <t>Costs</t>
  </si>
  <si>
    <t>Real estate taxes</t>
  </si>
  <si>
    <t>Depreciation</t>
  </si>
  <si>
    <t>Pretax income</t>
  </si>
  <si>
    <t>Tax at 35%</t>
  </si>
  <si>
    <t>Net income</t>
  </si>
  <si>
    <t>Investment (real)</t>
  </si>
  <si>
    <t>Income (real)</t>
  </si>
  <si>
    <t>(excludes depreciation</t>
  </si>
  <si>
    <t>Tax shield</t>
  </si>
  <si>
    <t>Tax rate</t>
  </si>
  <si>
    <t>PV(tax shield):</t>
  </si>
  <si>
    <t>Cash flow (real)</t>
  </si>
  <si>
    <t>Share of sales</t>
  </si>
  <si>
    <t>Note: depreciation is not deducted from net income. PV(tax shield) is calculated separately.</t>
  </si>
  <si>
    <t xml:space="preserve"> </t>
  </si>
  <si>
    <t>Construction Costs</t>
  </si>
  <si>
    <t>Delayed Revenue &amp; Costs?</t>
  </si>
  <si>
    <t>Delayed Cnstr. Investment?</t>
  </si>
  <si>
    <t>Nominal Investment</t>
  </si>
  <si>
    <t>in Construction</t>
  </si>
  <si>
    <t>Tax</t>
  </si>
  <si>
    <t xml:space="preserve">Nominal Land Value </t>
  </si>
  <si>
    <t>PV(tax on Land Value)</t>
  </si>
  <si>
    <t>profit on Land Vale is not included in net income.  PV(tax on Land sale) is calculated separately.</t>
  </si>
  <si>
    <t>tax shields and tax on terminal land value)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</si>
</sst>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00000"/>
    <numFmt numFmtId="168" formatCode="&quot;$&quot;#,##0.000_);[Red]\(&quot;$&quot;#,##0.000\)"/>
    <numFmt numFmtId="169" formatCode="0.000000000000"/>
    <numFmt numFmtId="170" formatCode="0.00000000000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"/>
    <numFmt numFmtId="177" formatCode="mmm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WP IconicSymbols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9.421875" style="1" customWidth="1"/>
    <col min="2" max="2" width="9.57421875" style="1" customWidth="1"/>
    <col min="3" max="3" width="0.85546875" style="1" customWidth="1"/>
    <col min="4" max="4" width="23.421875" style="1" customWidth="1"/>
    <col min="5" max="5" width="10.8515625" style="1" bestFit="1" customWidth="1"/>
    <col min="6" max="11" width="9.28125" style="1" bestFit="1" customWidth="1"/>
    <col min="12" max="12" width="9.28125" style="1" customWidth="1"/>
    <col min="13" max="13" width="9.28125" style="1" bestFit="1" customWidth="1"/>
    <col min="14" max="16384" width="9.140625" style="1" customWidth="1"/>
  </cols>
  <sheetData>
    <row r="1" spans="4:12" ht="15">
      <c r="D1" s="2" t="s">
        <v>7</v>
      </c>
      <c r="E1" s="2">
        <v>0</v>
      </c>
      <c r="F1" s="2">
        <v>1</v>
      </c>
      <c r="G1" s="2">
        <v>2</v>
      </c>
      <c r="H1" s="2">
        <v>3</v>
      </c>
      <c r="I1" s="2">
        <v>4</v>
      </c>
      <c r="J1" s="3" t="s">
        <v>8</v>
      </c>
      <c r="K1" s="2">
        <v>18</v>
      </c>
      <c r="L1" s="1">
        <v>19</v>
      </c>
    </row>
    <row r="2" ht="15.75" customHeight="1">
      <c r="A2" s="4" t="s">
        <v>0</v>
      </c>
    </row>
    <row r="3" ht="15" customHeight="1">
      <c r="D3" s="5" t="s">
        <v>18</v>
      </c>
    </row>
    <row r="4" spans="1:2" ht="18.75" customHeight="1">
      <c r="A4" s="6" t="s">
        <v>2</v>
      </c>
      <c r="B4" s="1">
        <v>0.02</v>
      </c>
    </row>
    <row r="5" spans="1:12" ht="15" customHeight="1">
      <c r="A5" s="6"/>
      <c r="D5" s="1" t="s">
        <v>9</v>
      </c>
      <c r="E5" s="1">
        <v>30</v>
      </c>
      <c r="K5" s="1">
        <f>-E5*B19</f>
        <v>-30</v>
      </c>
      <c r="L5" s="1">
        <f>-E5*B20</f>
        <v>0</v>
      </c>
    </row>
    <row r="6" spans="1:8" ht="18" customHeight="1">
      <c r="A6" s="1" t="s">
        <v>4</v>
      </c>
      <c r="B6" s="7"/>
      <c r="C6" s="7"/>
      <c r="D6" s="1" t="s">
        <v>1</v>
      </c>
      <c r="E6" s="1">
        <f>B21*0*(1+B16)+(1-B21)*20*(1+B16)</f>
        <v>20</v>
      </c>
      <c r="F6" s="1">
        <f>B21*20*(1+B16)+(1-B21)*30*(1+B16)</f>
        <v>30</v>
      </c>
      <c r="G6" s="1">
        <f>B21*30*(1+B16)+(1-B21)*10*(1+B16)</f>
        <v>10</v>
      </c>
      <c r="H6" s="1">
        <f>B21*10*(1+B16)+(1-B21)*0*(1+B16)</f>
        <v>0</v>
      </c>
    </row>
    <row r="7" spans="1:3" ht="15">
      <c r="A7" s="1" t="s">
        <v>5</v>
      </c>
      <c r="B7" s="8">
        <f>(1.09/1.02)-1</f>
        <v>0.06862745098039214</v>
      </c>
      <c r="C7" s="7"/>
    </row>
    <row r="8" spans="1:4" ht="15.75">
      <c r="A8" s="1" t="s">
        <v>10</v>
      </c>
      <c r="B8" s="7">
        <f>(1+B7)*(1+B4)-1</f>
        <v>0.09000000000000008</v>
      </c>
      <c r="C8" s="7"/>
      <c r="D8" s="5" t="s">
        <v>19</v>
      </c>
    </row>
    <row r="9" spans="2:3" ht="15">
      <c r="B9" s="7"/>
      <c r="C9" s="7"/>
    </row>
    <row r="10" spans="1:11" ht="15">
      <c r="A10" s="1" t="s">
        <v>22</v>
      </c>
      <c r="B10" s="1">
        <v>0.35</v>
      </c>
      <c r="D10" s="1" t="s">
        <v>11</v>
      </c>
      <c r="H10" s="1">
        <f>B19*(1+$B$14)*12</f>
        <v>12</v>
      </c>
      <c r="I10" s="1">
        <f>12*(1+$B$14)</f>
        <v>12</v>
      </c>
      <c r="J10" s="1">
        <f>12*(1+$B$14)</f>
        <v>12</v>
      </c>
      <c r="K10" s="1">
        <f>J10*B20</f>
        <v>0</v>
      </c>
    </row>
    <row r="11" spans="2:11" ht="15.75">
      <c r="B11" s="5"/>
      <c r="C11" s="5"/>
      <c r="D11" s="1" t="s">
        <v>25</v>
      </c>
      <c r="H11" s="1">
        <f>B19*(1+$B$15)*24</f>
        <v>24</v>
      </c>
      <c r="I11" s="1">
        <f>24*(1+$B$15)</f>
        <v>24</v>
      </c>
      <c r="J11" s="1">
        <f>24*(1+$B$15)</f>
        <v>24</v>
      </c>
      <c r="K11" s="1">
        <f>B20*J11</f>
        <v>0</v>
      </c>
    </row>
    <row r="12" spans="1:11" ht="15.75">
      <c r="A12" s="5" t="s">
        <v>3</v>
      </c>
      <c r="D12" s="1" t="s">
        <v>12</v>
      </c>
      <c r="E12" s="1">
        <f>B19*2+B20*0</f>
        <v>2</v>
      </c>
      <c r="F12" s="1">
        <f>B19*4+B20*2</f>
        <v>4</v>
      </c>
      <c r="G12" s="1">
        <f>4</f>
        <v>4</v>
      </c>
      <c r="H12" s="1">
        <f>B19*10+B20*4</f>
        <v>10</v>
      </c>
      <c r="I12" s="1">
        <f>10</f>
        <v>10</v>
      </c>
      <c r="J12" s="1">
        <f>10</f>
        <v>10</v>
      </c>
      <c r="K12" s="1">
        <f>B20*J12</f>
        <v>0</v>
      </c>
    </row>
    <row r="13" spans="4:11" ht="15">
      <c r="D13" s="1" t="s">
        <v>13</v>
      </c>
      <c r="E13" s="1">
        <v>2</v>
      </c>
      <c r="F13" s="1">
        <v>2</v>
      </c>
      <c r="G13" s="1">
        <f>B21*2+(1-B21)*3</f>
        <v>3</v>
      </c>
      <c r="H13" s="1">
        <f>B21*3+(1-B21)*4</f>
        <v>4</v>
      </c>
      <c r="I13" s="1">
        <v>4</v>
      </c>
      <c r="J13" s="1">
        <v>4</v>
      </c>
      <c r="K13" s="1">
        <f>B20*J13</f>
        <v>0</v>
      </c>
    </row>
    <row r="14" spans="1:2" ht="15">
      <c r="A14" s="1" t="s">
        <v>11</v>
      </c>
      <c r="B14" s="1">
        <v>0</v>
      </c>
    </row>
    <row r="15" spans="1:11" ht="15">
      <c r="A15" s="1" t="s">
        <v>25</v>
      </c>
      <c r="B15" s="1">
        <v>0</v>
      </c>
      <c r="D15" s="1" t="s">
        <v>15</v>
      </c>
      <c r="E15" s="1">
        <f>E10+E11-E12-E13</f>
        <v>-4</v>
      </c>
      <c r="F15" s="1">
        <f aca="true" t="shared" si="0" ref="F15:K15">F10+F11-F12-F13</f>
        <v>-6</v>
      </c>
      <c r="G15" s="1">
        <f t="shared" si="0"/>
        <v>-7</v>
      </c>
      <c r="H15" s="1">
        <f t="shared" si="0"/>
        <v>22</v>
      </c>
      <c r="I15" s="1">
        <f t="shared" si="0"/>
        <v>22</v>
      </c>
      <c r="J15" s="1">
        <f t="shared" si="0"/>
        <v>22</v>
      </c>
      <c r="K15" s="1">
        <f t="shared" si="0"/>
        <v>0</v>
      </c>
    </row>
    <row r="16" spans="1:11" ht="15">
      <c r="A16" s="1" t="s">
        <v>28</v>
      </c>
      <c r="B16" s="1">
        <v>0</v>
      </c>
      <c r="D16" s="1" t="s">
        <v>16</v>
      </c>
      <c r="E16" s="1">
        <f>$B$10*E15</f>
        <v>-1.4</v>
      </c>
      <c r="F16" s="1">
        <f aca="true" t="shared" si="1" ref="F16:K16">$B$10*F15</f>
        <v>-2.0999999999999996</v>
      </c>
      <c r="G16" s="1">
        <f t="shared" si="1"/>
        <v>-2.4499999999999997</v>
      </c>
      <c r="H16" s="1">
        <f t="shared" si="1"/>
        <v>7.699999999999999</v>
      </c>
      <c r="I16" s="1">
        <f t="shared" si="1"/>
        <v>7.699999999999999</v>
      </c>
      <c r="J16" s="1">
        <f t="shared" si="1"/>
        <v>7.699999999999999</v>
      </c>
      <c r="K16" s="1">
        <f t="shared" si="1"/>
        <v>0</v>
      </c>
    </row>
    <row r="17" spans="1:11" ht="15">
      <c r="A17" s="1" t="s">
        <v>27</v>
      </c>
      <c r="B17" s="1" t="s">
        <v>27</v>
      </c>
      <c r="D17" s="1" t="s">
        <v>17</v>
      </c>
      <c r="E17" s="1">
        <f>E15-E16</f>
        <v>-2.6</v>
      </c>
      <c r="F17" s="1">
        <f aca="true" t="shared" si="2" ref="F17:K17">F15-F16</f>
        <v>-3.9000000000000004</v>
      </c>
      <c r="G17" s="1">
        <f t="shared" si="2"/>
        <v>-4.550000000000001</v>
      </c>
      <c r="H17" s="1">
        <f t="shared" si="2"/>
        <v>14.3</v>
      </c>
      <c r="I17" s="1">
        <f t="shared" si="2"/>
        <v>14.3</v>
      </c>
      <c r="J17" s="1">
        <f t="shared" si="2"/>
        <v>14.3</v>
      </c>
      <c r="K17" s="1">
        <f t="shared" si="2"/>
        <v>0</v>
      </c>
    </row>
    <row r="19" spans="1:13" ht="15.75">
      <c r="A19" s="1" t="s">
        <v>27</v>
      </c>
      <c r="B19" s="1">
        <f>1-B20</f>
        <v>1</v>
      </c>
      <c r="D19" s="5" t="s">
        <v>24</v>
      </c>
      <c r="E19" s="1">
        <f>E17-E5-E6</f>
        <v>-52.6</v>
      </c>
      <c r="F19" s="9">
        <f aca="true" t="shared" si="3" ref="F19:K19">F17-F5-F6</f>
        <v>-33.9</v>
      </c>
      <c r="G19" s="10">
        <f t="shared" si="3"/>
        <v>-14.55</v>
      </c>
      <c r="H19" s="1">
        <f t="shared" si="3"/>
        <v>14.3</v>
      </c>
      <c r="I19" s="1">
        <f t="shared" si="3"/>
        <v>14.3</v>
      </c>
      <c r="J19" s="1">
        <f t="shared" si="3"/>
        <v>14.3</v>
      </c>
      <c r="K19" s="9">
        <f t="shared" si="3"/>
        <v>30</v>
      </c>
      <c r="L19" s="1">
        <f>-L5</f>
        <v>0</v>
      </c>
      <c r="M19" s="10">
        <f>I19+J19*(1/$B$7)*(1-(1/(1+$B$7)^13))+K19*(1/(1+$B$7)^14)</f>
        <v>146.59523917087176</v>
      </c>
    </row>
    <row r="20" spans="1:4" ht="15">
      <c r="A20" s="1" t="s">
        <v>29</v>
      </c>
      <c r="B20" s="1">
        <v>0</v>
      </c>
      <c r="D20" s="1" t="s">
        <v>20</v>
      </c>
    </row>
    <row r="21" spans="1:4" ht="15">
      <c r="A21" s="1" t="s">
        <v>30</v>
      </c>
      <c r="B21" s="1">
        <v>0</v>
      </c>
      <c r="D21" s="1" t="s">
        <v>37</v>
      </c>
    </row>
    <row r="22" spans="1:2" ht="15.75">
      <c r="A22" s="4" t="s">
        <v>6</v>
      </c>
      <c r="B22" s="9">
        <f>E19+NPV(B7,F19,G19,H19,M19)+E33+E34+(L19*(1/(1+$B$7)^19))</f>
        <v>35.7704675473178</v>
      </c>
    </row>
    <row r="23" spans="1:8" ht="15.75">
      <c r="A23" s="4"/>
      <c r="B23" s="9"/>
      <c r="D23" s="5" t="s">
        <v>31</v>
      </c>
      <c r="E23" s="1">
        <f>E6*(1+$B4)^E1</f>
        <v>20</v>
      </c>
      <c r="F23" s="1">
        <f>F6*(1+$B4)^F1</f>
        <v>30.6</v>
      </c>
      <c r="G23" s="10">
        <f>G6*(1+$B4)^G1</f>
        <v>10.404</v>
      </c>
      <c r="H23" s="1">
        <f>H6*(1+$B4)^H1</f>
        <v>0</v>
      </c>
    </row>
    <row r="24" spans="1:4" ht="15.75">
      <c r="A24" s="4"/>
      <c r="B24" s="9" t="s">
        <v>27</v>
      </c>
      <c r="D24" s="5" t="s">
        <v>32</v>
      </c>
    </row>
    <row r="25" spans="1:4" ht="15.75">
      <c r="A25" s="4"/>
      <c r="B25" s="9"/>
      <c r="D25" s="5"/>
    </row>
    <row r="26" spans="4:11" ht="15.75">
      <c r="D26" s="5" t="s">
        <v>14</v>
      </c>
      <c r="H26" s="10">
        <f>(1-B21)*SUM($E$23,$F$23,$G$23,$H23)/15</f>
        <v>4.066933333333334</v>
      </c>
      <c r="I26" s="10">
        <f>SUM($E$23,$F$23,$G$23,$H23)/15</f>
        <v>4.066933333333334</v>
      </c>
      <c r="J26" s="10">
        <f>SUM($E$23,$F$23,$G$23,$H23)/15</f>
        <v>4.066933333333334</v>
      </c>
      <c r="K26" s="10">
        <f>B21*SUM($E$23,$F$23,$G$23,$H23)/15</f>
        <v>0</v>
      </c>
    </row>
    <row r="27" spans="4:11" ht="15.75">
      <c r="D27" s="5" t="s">
        <v>10</v>
      </c>
      <c r="I27" s="10"/>
      <c r="J27" s="10"/>
      <c r="K27" s="10"/>
    </row>
    <row r="28" spans="4:13" ht="15">
      <c r="D28" s="1" t="s">
        <v>21</v>
      </c>
      <c r="H28" s="10">
        <f>H26*$B$10</f>
        <v>1.4234266666666668</v>
      </c>
      <c r="I28" s="10">
        <f>I26*$B$10</f>
        <v>1.4234266666666668</v>
      </c>
      <c r="J28" s="10">
        <f>J26*$B$10</f>
        <v>1.4234266666666668</v>
      </c>
      <c r="K28" s="10">
        <f>K26*B10</f>
        <v>0</v>
      </c>
      <c r="M28" s="10">
        <f>I28+J28*(1/$B$8)*(1-(1/(1+$B$8)^13))+K28*(1/(1+$B$8)^14)</f>
        <v>12.080485362161845</v>
      </c>
    </row>
    <row r="29" spans="1:4" ht="15.75">
      <c r="A29" s="4"/>
      <c r="B29" s="9"/>
      <c r="D29" s="5"/>
    </row>
    <row r="30" spans="1:12" ht="15.75">
      <c r="A30" s="4"/>
      <c r="B30" s="9"/>
      <c r="D30" s="5" t="s">
        <v>34</v>
      </c>
      <c r="K30" s="9">
        <f>-K5*(1+$B$4)^K1</f>
        <v>42.84738742728818</v>
      </c>
      <c r="L30" s="1">
        <f>-L5*(1+$B$4)^L1</f>
        <v>0</v>
      </c>
    </row>
    <row r="31" spans="1:12" ht="15.75">
      <c r="A31" s="4"/>
      <c r="B31" s="9"/>
      <c r="D31" s="11" t="s">
        <v>33</v>
      </c>
      <c r="K31" s="10">
        <f>-$B$10*(K30-$E$5)*B19</f>
        <v>-4.496585599550864</v>
      </c>
      <c r="L31" s="1">
        <f>-$B$10*(L30-$E$5)*B20</f>
        <v>0</v>
      </c>
    </row>
    <row r="32" spans="1:4" ht="15.75">
      <c r="A32" s="4"/>
      <c r="B32" s="9"/>
      <c r="D32" s="5"/>
    </row>
    <row r="33" spans="4:5" ht="15">
      <c r="D33" s="1" t="s">
        <v>23</v>
      </c>
      <c r="E33" s="9">
        <f>NPV(B8,0,0,H28,M28)</f>
        <v>9.657266949537908</v>
      </c>
    </row>
    <row r="34" spans="4:5" ht="15">
      <c r="D34" s="1" t="s">
        <v>35</v>
      </c>
      <c r="E34" s="9">
        <f>K31/(1+B8)^K1+L31/(1+B8)^L1</f>
        <v>-0.9532479991548183</v>
      </c>
    </row>
    <row r="36" ht="15">
      <c r="D36" s="1" t="s">
        <v>26</v>
      </c>
    </row>
    <row r="37" ht="15">
      <c r="D37" s="1" t="s">
        <v>36</v>
      </c>
    </row>
    <row r="38" ht="15">
      <c r="A38" s="12"/>
    </row>
  </sheetData>
  <printOptions/>
  <pageMargins left="0.75" right="0.75" top="1" bottom="1" header="0.5" footer="0.5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Sloan School of Management</dc:creator>
  <cp:keywords/>
  <dc:description/>
  <cp:lastModifiedBy>University of Connecticut</cp:lastModifiedBy>
  <cp:lastPrinted>2006-04-25T16:44:43Z</cp:lastPrinted>
  <dcterms:created xsi:type="dcterms:W3CDTF">2000-01-30T15:19:58Z</dcterms:created>
  <dcterms:modified xsi:type="dcterms:W3CDTF">2006-04-25T16:44:59Z</dcterms:modified>
  <cp:category/>
  <cp:version/>
  <cp:contentType/>
  <cp:contentStatus/>
</cp:coreProperties>
</file>