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-15" yWindow="3210" windowWidth="15600" windowHeight="5430" activeTab="1"/>
  </bookViews>
  <sheets>
    <sheet name="Chart1" sheetId="4" r:id="rId1"/>
    <sheet name="Sheet1" sheetId="1" r:id="rId2"/>
    <sheet name="Sheet2" sheetId="2" r:id="rId3"/>
    <sheet name="Sheet3" sheetId="3" r:id="rId4"/>
  </sheets>
  <functionGroups/>
  <calcPr calcId="125725" calcOnSave="0"/>
</workbook>
</file>

<file path=xl/calcChain.xml><?xml version="1.0" encoding="utf-8"?>
<calcChain xmlns="http://schemas.openxmlformats.org/spreadsheetml/2006/main">
  <c r="P45" i="1"/>
  <c r="H48"/>
  <c r="I25"/>
  <c r="X26"/>
  <c r="I17"/>
  <c r="L17"/>
  <c r="M30"/>
  <c r="O45"/>
  <c r="L25"/>
  <c r="X24"/>
  <c r="I16"/>
  <c r="I36"/>
  <c r="K47"/>
  <c r="N39"/>
  <c r="M23"/>
  <c r="P23"/>
  <c r="W30"/>
  <c r="T39"/>
  <c r="U36"/>
  <c r="R38"/>
  <c r="Q31"/>
  <c r="P36"/>
  <c r="G30"/>
  <c r="U29"/>
  <c r="M17"/>
  <c r="W46"/>
  <c r="N42"/>
  <c r="L50"/>
  <c r="M36"/>
  <c r="H31"/>
  <c r="L18"/>
  <c r="S36"/>
  <c r="O25"/>
  <c r="V47"/>
  <c r="V43"/>
  <c r="J15"/>
  <c r="V22"/>
  <c r="E19"/>
  <c r="F19"/>
  <c r="V46"/>
  <c r="K42"/>
  <c r="Q36"/>
  <c r="L22"/>
  <c r="M49"/>
  <c r="R44"/>
  <c r="I43"/>
  <c r="I18"/>
  <c r="D17"/>
  <c r="X23"/>
  <c r="U22"/>
  <c r="I44"/>
  <c r="O38"/>
  <c r="Q22"/>
  <c r="N26"/>
  <c r="H17"/>
  <c r="J48"/>
  <c r="M50"/>
  <c r="X39"/>
  <c r="H42"/>
  <c r="O42"/>
  <c r="R35"/>
  <c r="M22"/>
  <c r="J16"/>
  <c r="W26"/>
  <c r="G43"/>
  <c r="X29"/>
  <c r="X37"/>
  <c r="I42"/>
  <c r="O24"/>
  <c r="S25"/>
  <c r="Q45"/>
  <c r="O47"/>
  <c r="S35"/>
  <c r="H39"/>
  <c r="V48"/>
  <c r="R23"/>
  <c r="L35"/>
  <c r="L43"/>
  <c r="E14"/>
  <c r="G17"/>
  <c r="U39"/>
  <c r="L38"/>
  <c r="L46"/>
  <c r="K50"/>
  <c r="H47"/>
  <c r="I31"/>
  <c r="X36"/>
  <c r="S42"/>
  <c r="V26"/>
  <c r="N38"/>
  <c r="X46"/>
  <c r="P48"/>
  <c r="Q24"/>
  <c r="W43"/>
  <c r="T25"/>
  <c r="W38"/>
  <c r="I15"/>
  <c r="K38"/>
  <c r="L14"/>
  <c r="K25"/>
  <c r="K18"/>
  <c r="S45"/>
  <c r="B17"/>
  <c r="G14"/>
  <c r="Q44"/>
  <c r="K35"/>
  <c r="U32"/>
  <c r="V25"/>
  <c r="J18"/>
  <c r="J22"/>
  <c r="V37"/>
  <c r="Q29"/>
  <c r="W25"/>
  <c r="C16"/>
  <c r="L44"/>
  <c r="N31"/>
  <c r="W22"/>
  <c r="J50"/>
  <c r="N46"/>
  <c r="L30"/>
  <c r="G45"/>
  <c r="L19"/>
  <c r="J32"/>
  <c r="S32"/>
  <c r="U30"/>
  <c r="M24"/>
  <c r="T23"/>
  <c r="I24"/>
  <c r="S46"/>
  <c r="J23"/>
  <c r="O23"/>
  <c r="G50"/>
  <c r="P26"/>
  <c r="J43"/>
  <c r="H14"/>
  <c r="S31"/>
  <c r="O29"/>
  <c r="R36"/>
  <c r="B18"/>
  <c r="G36"/>
  <c r="W48"/>
  <c r="J31"/>
  <c r="J49"/>
  <c r="V50"/>
  <c r="I35"/>
  <c r="X25"/>
  <c r="S30"/>
  <c r="R24"/>
  <c r="G46"/>
  <c r="T44"/>
  <c r="G32"/>
  <c r="K44"/>
  <c r="U37"/>
  <c r="V31"/>
  <c r="V29"/>
  <c r="S26"/>
  <c r="Q35"/>
  <c r="T45"/>
  <c r="K43"/>
  <c r="M16"/>
  <c r="J42"/>
  <c r="Q37"/>
  <c r="V38"/>
  <c r="C14"/>
  <c r="K14"/>
  <c r="M14"/>
  <c r="R32"/>
  <c r="P47"/>
  <c r="W31"/>
  <c r="J30"/>
  <c r="H36"/>
  <c r="U50"/>
  <c r="H32"/>
  <c r="W47"/>
  <c r="D15"/>
  <c r="C17"/>
  <c r="I37"/>
  <c r="P32"/>
  <c r="Q50"/>
  <c r="W29"/>
  <c r="P37"/>
  <c r="H46"/>
  <c r="P39"/>
  <c r="M38"/>
  <c r="U44"/>
  <c r="U24"/>
  <c r="M29"/>
  <c r="I29"/>
  <c r="N50"/>
  <c r="I30"/>
  <c r="I14"/>
  <c r="V35"/>
  <c r="L24"/>
  <c r="T46"/>
  <c r="N49"/>
  <c r="D18"/>
  <c r="J47"/>
  <c r="R37"/>
  <c r="S29"/>
  <c r="B15"/>
  <c r="L37"/>
  <c r="H30"/>
  <c r="R29"/>
  <c r="T37"/>
  <c r="M48"/>
  <c r="R47"/>
  <c r="U43"/>
  <c r="W39"/>
  <c r="M25"/>
  <c r="H44"/>
  <c r="O46"/>
  <c r="R48"/>
  <c r="N32"/>
  <c r="L23"/>
  <c r="L49"/>
  <c r="U25"/>
  <c r="T43"/>
  <c r="H26"/>
  <c r="L48"/>
  <c r="K29"/>
  <c r="Q46"/>
  <c r="T32"/>
  <c r="J19"/>
  <c r="K22"/>
  <c r="Q39"/>
  <c r="J29"/>
  <c r="W37"/>
  <c r="Q48"/>
  <c r="O48"/>
  <c r="M46"/>
  <c r="I26"/>
  <c r="M35"/>
  <c r="Q23"/>
  <c r="N22"/>
  <c r="K36"/>
  <c r="E15"/>
  <c r="J38"/>
  <c r="S47"/>
  <c r="X47"/>
  <c r="N35"/>
  <c r="S23"/>
  <c r="R25"/>
  <c r="X22"/>
  <c r="X38"/>
  <c r="G39"/>
  <c r="Q30"/>
  <c r="T26"/>
  <c r="F17"/>
  <c r="N47"/>
  <c r="L42"/>
  <c r="U26"/>
  <c r="D14"/>
  <c r="J35"/>
  <c r="X32"/>
  <c r="H24"/>
  <c r="H22"/>
  <c r="K49"/>
  <c r="G44"/>
  <c r="M31"/>
  <c r="K26"/>
  <c r="P29"/>
  <c r="P30"/>
  <c r="R50"/>
  <c r="O49"/>
  <c r="I39"/>
  <c r="W45"/>
  <c r="V23"/>
  <c r="G16"/>
  <c r="I23"/>
  <c r="P46"/>
  <c r="P49"/>
  <c r="J44"/>
  <c r="N29"/>
  <c r="J17"/>
  <c r="X44"/>
  <c r="K17"/>
  <c r="H43"/>
  <c r="W35"/>
  <c r="F18"/>
  <c r="J24"/>
  <c r="H49"/>
  <c r="K30"/>
  <c r="J46"/>
  <c r="W23"/>
  <c r="P38"/>
  <c r="M44"/>
  <c r="G38"/>
  <c r="P31"/>
  <c r="S39"/>
  <c r="U35"/>
  <c r="G51"/>
  <c r="C19"/>
  <c r="O37"/>
  <c r="Q25"/>
  <c r="M47"/>
  <c r="J39"/>
  <c r="O31"/>
  <c r="M43"/>
  <c r="P43"/>
  <c r="K39"/>
  <c r="T22"/>
  <c r="M39"/>
  <c r="J36"/>
  <c r="L39"/>
  <c r="W49"/>
  <c r="R39"/>
  <c r="Q43"/>
  <c r="O22"/>
  <c r="H38"/>
  <c r="M32"/>
  <c r="R26"/>
  <c r="H50"/>
  <c r="T48"/>
  <c r="H23"/>
  <c r="N44"/>
  <c r="W44"/>
  <c r="O32"/>
  <c r="J14"/>
  <c r="V30"/>
  <c r="T35"/>
  <c r="S44"/>
  <c r="H16"/>
  <c r="I32"/>
  <c r="N37"/>
  <c r="B16"/>
  <c r="G33"/>
  <c r="K23"/>
  <c r="P44"/>
  <c r="O35"/>
  <c r="U42"/>
  <c r="T36"/>
  <c r="T31"/>
  <c r="K15"/>
  <c r="R46"/>
  <c r="L32"/>
  <c r="W50"/>
  <c r="H29"/>
  <c r="U38"/>
  <c r="J37"/>
  <c r="M15"/>
  <c r="M45"/>
  <c r="V39"/>
  <c r="T29"/>
  <c r="H37"/>
  <c r="Q49"/>
  <c r="E16"/>
  <c r="B19"/>
  <c r="T30"/>
  <c r="U45"/>
  <c r="M42"/>
  <c r="R43"/>
  <c r="I49"/>
  <c r="L31"/>
  <c r="M19"/>
  <c r="S38"/>
  <c r="N45"/>
  <c r="X48"/>
  <c r="O43"/>
  <c r="H45"/>
  <c r="Q38"/>
  <c r="V24"/>
  <c r="K48"/>
  <c r="O44"/>
  <c r="N23"/>
  <c r="P35"/>
  <c r="H18"/>
  <c r="S22"/>
  <c r="D16"/>
  <c r="S48"/>
  <c r="F16"/>
  <c r="L47"/>
  <c r="P50"/>
  <c r="M18"/>
  <c r="I48"/>
  <c r="I22"/>
  <c r="T50"/>
  <c r="W36"/>
  <c r="J25"/>
  <c r="V36"/>
  <c r="I47"/>
  <c r="N43"/>
  <c r="C15"/>
  <c r="X45"/>
  <c r="G40"/>
  <c r="S24"/>
  <c r="P25"/>
  <c r="S49"/>
  <c r="G42"/>
  <c r="R31"/>
  <c r="G49"/>
  <c r="V44"/>
  <c r="F14"/>
  <c r="L16"/>
  <c r="K32"/>
  <c r="X31"/>
  <c r="G18"/>
  <c r="O30"/>
  <c r="S43"/>
  <c r="X50"/>
  <c r="R22"/>
  <c r="U48"/>
  <c r="G19"/>
  <c r="X43"/>
  <c r="X49"/>
  <c r="K46"/>
  <c r="N30"/>
  <c r="L26"/>
  <c r="E17"/>
  <c r="L15"/>
  <c r="Q42"/>
  <c r="T47"/>
  <c r="T38"/>
  <c r="R45"/>
  <c r="G37"/>
  <c r="U49"/>
  <c r="G31"/>
  <c r="T24"/>
  <c r="H19"/>
  <c r="Q32"/>
  <c r="R42"/>
  <c r="P42"/>
  <c r="F15"/>
  <c r="G29"/>
  <c r="D19"/>
  <c r="I38"/>
  <c r="R30"/>
  <c r="M37"/>
  <c r="T42"/>
  <c r="U31"/>
  <c r="X30"/>
  <c r="K19"/>
  <c r="V45"/>
  <c r="N36"/>
  <c r="J26"/>
  <c r="L36"/>
  <c r="Q47"/>
  <c r="I45"/>
  <c r="I46"/>
  <c r="N25"/>
  <c r="L45"/>
  <c r="K16"/>
  <c r="U46"/>
  <c r="H25"/>
  <c r="K45"/>
  <c r="H15"/>
  <c r="J45"/>
  <c r="K37"/>
  <c r="B14"/>
  <c r="M26"/>
  <c r="P22"/>
  <c r="P24"/>
  <c r="U47"/>
  <c r="E18"/>
  <c r="X35"/>
  <c r="T49"/>
  <c r="W32"/>
  <c r="V42"/>
  <c r="C18"/>
  <c r="I19"/>
  <c r="V49"/>
  <c r="O39"/>
  <c r="N24"/>
  <c r="S50"/>
  <c r="O50"/>
  <c r="G15"/>
  <c r="W42"/>
  <c r="O26"/>
  <c r="H35"/>
  <c r="V32"/>
  <c r="G47"/>
  <c r="U23"/>
  <c r="K24"/>
  <c r="X42"/>
  <c r="R49"/>
  <c r="O36"/>
  <c r="L29"/>
  <c r="G48"/>
  <c r="G35"/>
  <c r="Q26"/>
  <c r="K31"/>
  <c r="I50"/>
  <c r="W24"/>
  <c r="N48"/>
  <c r="S37"/>
</calcChain>
</file>

<file path=xl/sharedStrings.xml><?xml version="1.0" encoding="utf-8"?>
<sst xmlns="http://schemas.openxmlformats.org/spreadsheetml/2006/main" count="58" uniqueCount="57">
  <si>
    <t>alpha</t>
  </si>
  <si>
    <t>beta</t>
  </si>
  <si>
    <t>Ld</t>
  </si>
  <si>
    <t>Ld-</t>
  </si>
  <si>
    <t>init rate</t>
  </si>
  <si>
    <t>r0</t>
  </si>
  <si>
    <t>init target</t>
  </si>
  <si>
    <t>T0</t>
  </si>
  <si>
    <t>mean target</t>
  </si>
  <si>
    <t>T bar</t>
  </si>
  <si>
    <t>reversion</t>
  </si>
  <si>
    <t>F</t>
  </si>
  <si>
    <t>n</t>
  </si>
  <si>
    <t>E2</t>
  </si>
  <si>
    <t>E4</t>
  </si>
  <si>
    <t>E2E2</t>
  </si>
  <si>
    <t>pho11</t>
  </si>
  <si>
    <t>E22</t>
  </si>
  <si>
    <t>E6</t>
  </si>
  <si>
    <t>E4E2</t>
  </si>
  <si>
    <t>E2E22</t>
  </si>
  <si>
    <t>pho21</t>
  </si>
  <si>
    <t>pho111</t>
  </si>
  <si>
    <t>E23</t>
  </si>
  <si>
    <t>E8</t>
  </si>
  <si>
    <t>E6E2</t>
  </si>
  <si>
    <t>E4E4</t>
  </si>
  <si>
    <t>E4E22</t>
  </si>
  <si>
    <t>E2E23</t>
  </si>
  <si>
    <t>pho22</t>
  </si>
  <si>
    <t>pho211</t>
  </si>
  <si>
    <t>pho31</t>
  </si>
  <si>
    <t>pho1111</t>
  </si>
  <si>
    <t>E24</t>
  </si>
  <si>
    <t>E[(1-(1-F)d)^n]</t>
  </si>
  <si>
    <t>E[(1-(1-F)d-)^n]</t>
  </si>
  <si>
    <t>n(a1 for pho)</t>
  </si>
  <si>
    <t>k(a2 for pho)</t>
  </si>
  <si>
    <r>
      <t>N</t>
    </r>
    <r>
      <rPr>
        <sz val="10"/>
        <color indexed="8"/>
        <rFont val="Calibri"/>
        <family val="2"/>
      </rPr>
      <t>k(a3 for pho)</t>
    </r>
  </si>
  <si>
    <t>K(a4 for pho)</t>
  </si>
  <si>
    <r>
      <t>N</t>
    </r>
    <r>
      <rPr>
        <sz val="10"/>
        <color indexed="8"/>
        <rFont val="Calibri"/>
        <family val="2"/>
      </rPr>
      <t>k(a5 for pho)</t>
    </r>
  </si>
  <si>
    <t>Ld-t</t>
  </si>
  <si>
    <t>E[(1-(1-F)d-t)^n]</t>
  </si>
  <si>
    <t>Value(ET,pho,E2x)</t>
  </si>
  <si>
    <t>vol target</t>
  </si>
  <si>
    <t>sigmaT</t>
  </si>
  <si>
    <t>adj vol</t>
  </si>
  <si>
    <t>sigma</t>
  </si>
  <si>
    <t>adj var</t>
  </si>
  <si>
    <t>max(sigma^2,0)</t>
  </si>
  <si>
    <t>time step</t>
  </si>
  <si>
    <t>dt</t>
  </si>
  <si>
    <t>sigma2</t>
  </si>
  <si>
    <t>mu4</t>
  </si>
  <si>
    <t>mu6</t>
  </si>
  <si>
    <t>mu8</t>
  </si>
  <si>
    <t>mu1</t>
  </si>
</sst>
</file>

<file path=xl/styles.xml><?xml version="1.0" encoding="utf-8"?>
<styleSheet xmlns="http://schemas.openxmlformats.org/spreadsheetml/2006/main">
  <numFmts count="2">
    <numFmt numFmtId="172" formatCode="0.000000000"/>
    <numFmt numFmtId="173" formatCode="0.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4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1" fillId="0" borderId="0" xfId="1" applyBorder="1"/>
    <xf numFmtId="0" fontId="1" fillId="0" borderId="0" xfId="2" applyBorder="1"/>
    <xf numFmtId="0" fontId="2" fillId="0" borderId="0" xfId="0" applyFont="1"/>
    <xf numFmtId="172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0" fillId="2" borderId="0" xfId="0" applyFill="1"/>
    <xf numFmtId="0" fontId="1" fillId="2" borderId="0" xfId="0" applyFont="1" applyFill="1"/>
    <xf numFmtId="173" fontId="0" fillId="0" borderId="0" xfId="0" applyNumberForma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Sheet1!$A$13</c:f>
              <c:strCache>
                <c:ptCount val="1"/>
                <c:pt idx="0">
                  <c:v>n</c:v>
                </c:pt>
              </c:strCache>
            </c:strRef>
          </c:tx>
          <c:val>
            <c:numRef>
              <c:f>Sheet1!$B$13:$M$13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Ld</c:v>
                </c:pt>
              </c:strCache>
            </c:strRef>
          </c:tx>
          <c:val>
            <c:numRef>
              <c:f>Sheet1!$B$14:$M$14</c:f>
              <c:numCache>
                <c:formatCode>General</c:formatCode>
                <c:ptCount val="12"/>
                <c:pt idx="0">
                  <c:v>0.50610731536254272</c:v>
                </c:pt>
                <c:pt idx="1">
                  <c:v>0.29064178840708288</c:v>
                </c:pt>
                <c:pt idx="2">
                  <c:v>0.18202733998171378</c:v>
                </c:pt>
                <c:pt idx="3">
                  <c:v>0.12144449514192798</c:v>
                </c:pt>
                <c:pt idx="4">
                  <c:v>8.5022762973913785E-2</c:v>
                </c:pt>
                <c:pt idx="5">
                  <c:v>6.1823809135196285E-2</c:v>
                </c:pt>
                <c:pt idx="6">
                  <c:v>4.6352449565838484E-2</c:v>
                </c:pt>
                <c:pt idx="7">
                  <c:v>3.5641281331059753E-2</c:v>
                </c:pt>
                <c:pt idx="8">
                  <c:v>2.799172001883626E-2</c:v>
                </c:pt>
                <c:pt idx="9">
                  <c:v>2.2383574256700862E-2</c:v>
                </c:pt>
                <c:pt idx="10">
                  <c:v>1.8178860887489944E-2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E[(1-(1-F)d)^n]</c:v>
                </c:pt>
              </c:strCache>
            </c:strRef>
          </c:tx>
          <c:val>
            <c:numRef>
              <c:f>Sheet1!$B$15:$M$15</c:f>
              <c:numCache>
                <c:formatCode>General</c:formatCode>
                <c:ptCount val="12"/>
                <c:pt idx="0">
                  <c:v>0.49389268463745728</c:v>
                </c:pt>
                <c:pt idx="1">
                  <c:v>0.27842715768199744</c:v>
                </c:pt>
                <c:pt idx="2">
                  <c:v>0.1715760791519067</c:v>
                </c:pt>
                <c:pt idx="3">
                  <c:v>0.11275660420739927</c:v>
                </c:pt>
                <c:pt idx="4">
                  <c:v>7.7807620176703451E-2</c:v>
                </c:pt>
                <c:pt idx="5">
                  <c:v>5.5790792717345085E-2</c:v>
                </c:pt>
                <c:pt idx="6">
                  <c:v>4.1262971546785203E-2</c:v>
                </c:pt>
                <c:pt idx="7">
                  <c:v>3.1308787507642759E-2</c:v>
                </c:pt>
                <c:pt idx="8">
                  <c:v>2.4271834044934545E-2</c:v>
                </c:pt>
                <c:pt idx="9">
                  <c:v>1.9164241722881167E-2</c:v>
                </c:pt>
                <c:pt idx="10">
                  <c:v>1.5372437565946185E-2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Ld-</c:v>
                </c:pt>
              </c:strCache>
            </c:strRef>
          </c:tx>
          <c:val>
            <c:numRef>
              <c:f>Sheet1!$B$16:$M$16</c:f>
              <c:numCache>
                <c:formatCode>General</c:formatCode>
                <c:ptCount val="12"/>
                <c:pt idx="0">
                  <c:v>0.64603544006340796</c:v>
                </c:pt>
                <c:pt idx="1">
                  <c:v>0.4639373680189417</c:v>
                </c:pt>
                <c:pt idx="2">
                  <c:v>0.3566492234796928</c:v>
                </c:pt>
                <c:pt idx="3">
                  <c:v>0.28729823798551785</c:v>
                </c:pt>
                <c:pt idx="4">
                  <c:v>0.23936686667228219</c:v>
                </c:pt>
                <c:pt idx="5">
                  <c:v>0.20452994721827755</c:v>
                </c:pt>
                <c:pt idx="6">
                  <c:v>0.17820242391967236</c:v>
                </c:pt>
                <c:pt idx="7">
                  <c:v>0.1576784614788318</c:v>
                </c:pt>
                <c:pt idx="8">
                  <c:v>0.14127040964236467</c:v>
                </c:pt>
                <c:pt idx="9">
                  <c:v>0.12787694117840534</c:v>
                </c:pt>
                <c:pt idx="10">
                  <c:v>0.1167517617784647</c:v>
                </c:pt>
                <c:pt idx="11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Sheet1!$A$17</c:f>
              <c:strCache>
                <c:ptCount val="1"/>
                <c:pt idx="0">
                  <c:v>E[(1-(1-F)d-)^n]</c:v>
                </c:pt>
              </c:strCache>
            </c:strRef>
          </c:tx>
          <c:val>
            <c:numRef>
              <c:f>Sheet1!$B$17:$M$17</c:f>
              <c:numCache>
                <c:formatCode>General</c:formatCode>
                <c:ptCount val="12"/>
                <c:pt idx="0">
                  <c:v>0.35396455993659204</c:v>
                </c:pt>
                <c:pt idx="1">
                  <c:v>0.17186648789212577</c:v>
                </c:pt>
                <c:pt idx="2">
                  <c:v>9.7056560386908408E-2</c:v>
                </c:pt>
                <c:pt idx="3">
                  <c:v>6.0183791926764985E-2</c:v>
                </c:pt>
                <c:pt idx="4">
                  <c:v>3.9828568330756209E-2</c:v>
                </c:pt>
                <c:pt idx="5">
                  <c:v>2.7665727277173535E-2</c:v>
                </c:pt>
                <c:pt idx="6">
                  <c:v>1.9955162148141165E-2</c:v>
                </c:pt>
                <c:pt idx="7">
                  <c:v>1.4835986731977391E-2</c:v>
                </c:pt>
                <c:pt idx="8">
                  <c:v>1.13083501789564E-2</c:v>
                </c:pt>
                <c:pt idx="9">
                  <c:v>8.801574978588439E-3</c:v>
                </c:pt>
                <c:pt idx="10">
                  <c:v>6.973585035046484E-3</c:v>
                </c:pt>
                <c:pt idx="11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Ld-t</c:v>
                </c:pt>
              </c:strCache>
            </c:strRef>
          </c:tx>
          <c:val>
            <c:numRef>
              <c:f>Sheet1!$B$18:$M$18</c:f>
              <c:numCache>
                <c:formatCode>General</c:formatCode>
                <c:ptCount val="12"/>
                <c:pt idx="0">
                  <c:v>0.64603544006340796</c:v>
                </c:pt>
                <c:pt idx="1">
                  <c:v>0.4639373680189417</c:v>
                </c:pt>
                <c:pt idx="2">
                  <c:v>0.3566492234796928</c:v>
                </c:pt>
                <c:pt idx="3">
                  <c:v>0.28729823798551785</c:v>
                </c:pt>
                <c:pt idx="4">
                  <c:v>0.23936686667228221</c:v>
                </c:pt>
                <c:pt idx="5">
                  <c:v>0.20452994721827755</c:v>
                </c:pt>
                <c:pt idx="6">
                  <c:v>0.17820242391967236</c:v>
                </c:pt>
                <c:pt idx="7">
                  <c:v>0.1576784614788318</c:v>
                </c:pt>
                <c:pt idx="8">
                  <c:v>0.14127040964236467</c:v>
                </c:pt>
                <c:pt idx="9">
                  <c:v>0.12787694117840534</c:v>
                </c:pt>
                <c:pt idx="10">
                  <c:v>0.1167517617784647</c:v>
                </c:pt>
                <c:pt idx="11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Sheet1!$A$19</c:f>
              <c:strCache>
                <c:ptCount val="1"/>
                <c:pt idx="0">
                  <c:v>E[(1-(1-F)d-t)^n]</c:v>
                </c:pt>
              </c:strCache>
            </c:strRef>
          </c:tx>
          <c:val>
            <c:numRef>
              <c:f>Sheet1!$B$19:$M$19</c:f>
              <c:numCache>
                <c:formatCode>General</c:formatCode>
                <c:ptCount val="12"/>
                <c:pt idx="0">
                  <c:v>0.35396455993659204</c:v>
                </c:pt>
                <c:pt idx="1">
                  <c:v>0.17186648789212577</c:v>
                </c:pt>
                <c:pt idx="2">
                  <c:v>9.7056560386908408E-2</c:v>
                </c:pt>
                <c:pt idx="3">
                  <c:v>6.0183791926764985E-2</c:v>
                </c:pt>
                <c:pt idx="4">
                  <c:v>3.9828568330756181E-2</c:v>
                </c:pt>
                <c:pt idx="5">
                  <c:v>2.7665727277173369E-2</c:v>
                </c:pt>
                <c:pt idx="6">
                  <c:v>1.9955162148140498E-2</c:v>
                </c:pt>
                <c:pt idx="7">
                  <c:v>1.4835986731976503E-2</c:v>
                </c:pt>
                <c:pt idx="8">
                  <c:v>1.1308350178952847E-2</c:v>
                </c:pt>
                <c:pt idx="9">
                  <c:v>8.8015749785813335E-3</c:v>
                </c:pt>
                <c:pt idx="10">
                  <c:v>6.9735850350322731E-3</c:v>
                </c:pt>
                <c:pt idx="11">
                  <c:v>1</c:v>
                </c:pt>
              </c:numCache>
            </c:numRef>
          </c:val>
        </c:ser>
        <c:axId val="130552960"/>
        <c:axId val="130557824"/>
      </c:barChart>
      <c:catAx>
        <c:axId val="1305529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557824"/>
        <c:crosses val="autoZero"/>
        <c:auto val="1"/>
        <c:lblAlgn val="ctr"/>
        <c:lblOffset val="100"/>
      </c:catAx>
      <c:valAx>
        <c:axId val="13055782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552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777533039647577"/>
          <c:y val="0.37774294670846392"/>
          <c:w val="0.99118942731277537"/>
          <c:h val="0.62852664576802508"/>
        </c:manualLayout>
      </c:layout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1"/>
  <sheetViews>
    <sheetView tabSelected="1" zoomScaleNormal="100" workbookViewId="0">
      <selection activeCell="D58" sqref="D58"/>
    </sheetView>
  </sheetViews>
  <sheetFormatPr defaultRowHeight="15"/>
  <cols>
    <col min="1" max="1" width="15.7109375" customWidth="1"/>
    <col min="2" max="2" width="14.28515625" customWidth="1"/>
    <col min="3" max="3" width="14" customWidth="1"/>
    <col min="4" max="4" width="13" customWidth="1"/>
    <col min="5" max="5" width="14.28515625" customWidth="1"/>
    <col min="6" max="6" width="14.140625" customWidth="1"/>
    <col min="7" max="7" width="17.140625" customWidth="1"/>
    <col min="8" max="9" width="14.140625" customWidth="1"/>
    <col min="11" max="11" width="13.42578125" customWidth="1"/>
    <col min="12" max="12" width="12" customWidth="1"/>
    <col min="13" max="13" width="14.5703125" customWidth="1"/>
    <col min="16" max="16" width="12.28515625" customWidth="1"/>
    <col min="18" max="18" width="11.140625" customWidth="1"/>
    <col min="20" max="20" width="10" customWidth="1"/>
    <col min="21" max="21" width="12.85546875" customWidth="1"/>
    <col min="22" max="22" width="14.42578125" customWidth="1"/>
  </cols>
  <sheetData>
    <row r="1" spans="1:14">
      <c r="A1" t="s">
        <v>4</v>
      </c>
      <c r="B1" t="s">
        <v>5</v>
      </c>
      <c r="C1" s="9">
        <v>6.4409999999999995E-2</v>
      </c>
    </row>
    <row r="2" spans="1:14">
      <c r="A2" t="s">
        <v>6</v>
      </c>
      <c r="B2" t="s">
        <v>7</v>
      </c>
      <c r="C2" s="9">
        <v>6.4409999999999995E-2</v>
      </c>
    </row>
    <row r="3" spans="1:14">
      <c r="A3" t="s">
        <v>8</v>
      </c>
      <c r="B3" t="s">
        <v>9</v>
      </c>
      <c r="C3" s="9">
        <v>6.4409999999999995E-2</v>
      </c>
    </row>
    <row r="4" spans="1:14">
      <c r="A4" t="s">
        <v>0</v>
      </c>
      <c r="C4" s="6">
        <v>3</v>
      </c>
    </row>
    <row r="5" spans="1:14">
      <c r="A5" t="s">
        <v>1</v>
      </c>
      <c r="C5" s="3">
        <v>6</v>
      </c>
      <c r="D5" s="3"/>
      <c r="E5" s="3"/>
      <c r="F5" s="3"/>
    </row>
    <row r="6" spans="1:14">
      <c r="A6" t="s">
        <v>10</v>
      </c>
      <c r="B6" t="s">
        <v>11</v>
      </c>
      <c r="C6" s="4">
        <v>4.1582795999999998E-2</v>
      </c>
      <c r="D6" s="4"/>
      <c r="E6" s="4"/>
      <c r="F6" s="4"/>
    </row>
    <row r="7" spans="1:14">
      <c r="A7" t="s">
        <v>44</v>
      </c>
      <c r="B7" t="s">
        <v>45</v>
      </c>
      <c r="C7" s="4">
        <v>0.65120924300000005</v>
      </c>
    </row>
    <row r="8" spans="1:14">
      <c r="A8" t="s">
        <v>46</v>
      </c>
      <c r="B8" t="s">
        <v>47</v>
      </c>
    </row>
    <row r="9" spans="1:14">
      <c r="A9" s="10" t="s">
        <v>48</v>
      </c>
      <c r="B9" s="10" t="s">
        <v>49</v>
      </c>
      <c r="C9" s="10">
        <v>7.654694042192199E-4</v>
      </c>
    </row>
    <row r="10" spans="1:14">
      <c r="A10" t="s">
        <v>50</v>
      </c>
      <c r="B10" t="s">
        <v>51</v>
      </c>
      <c r="C10">
        <v>1</v>
      </c>
    </row>
    <row r="13" spans="1:14">
      <c r="A13" t="s">
        <v>12</v>
      </c>
      <c r="B13" s="1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0</v>
      </c>
      <c r="N13" s="2"/>
    </row>
    <row r="14" spans="1:14">
      <c r="A14" t="s">
        <v>2</v>
      </c>
      <c r="B14">
        <f>laplace($A$14,$C$6,B13,$C$4,$C$5)</f>
        <v>0.50610731536254272</v>
      </c>
      <c r="C14">
        <f t="shared" ref="C14:L14" si="0">laplace($A$14,$C$6,C13,$C$4,$C$5)</f>
        <v>0.29064178840708288</v>
      </c>
      <c r="D14">
        <f>laplace($A$14,$C$6,D13,$C$4,$C$5)</f>
        <v>0.18202733998171378</v>
      </c>
      <c r="E14">
        <f>laplace($A$14,$C$6,E13,$C$4,$C$5)</f>
        <v>0.12144449514192798</v>
      </c>
      <c r="F14">
        <f t="shared" si="0"/>
        <v>8.5022762973913785E-2</v>
      </c>
      <c r="G14">
        <f t="shared" si="0"/>
        <v>6.1823809135196285E-2</v>
      </c>
      <c r="H14">
        <f t="shared" si="0"/>
        <v>4.6352449565838484E-2</v>
      </c>
      <c r="I14">
        <f t="shared" si="0"/>
        <v>3.5641281331059753E-2</v>
      </c>
      <c r="J14">
        <f t="shared" si="0"/>
        <v>2.799172001883626E-2</v>
      </c>
      <c r="K14">
        <f t="shared" si="0"/>
        <v>2.2383574256700862E-2</v>
      </c>
      <c r="L14">
        <f t="shared" si="0"/>
        <v>1.8178860887489944E-2</v>
      </c>
      <c r="M14">
        <f>laplace($A$14,$C$6,M13,$C$4,$C$5)</f>
        <v>1</v>
      </c>
    </row>
    <row r="15" spans="1:14">
      <c r="A15" t="s">
        <v>34</v>
      </c>
      <c r="B15">
        <f>LaplaceChain($A$14,$C$6,B13,$C$4,$C$5)</f>
        <v>0.49389268463745728</v>
      </c>
      <c r="C15">
        <f>LaplaceChain($A$14,$C$6,C13,$C$4,$C$5)</f>
        <v>0.27842715768199744</v>
      </c>
      <c r="D15">
        <f>LaplaceChain($A$14,$C$6,D13,$C$4,$C$5)</f>
        <v>0.1715760791519067</v>
      </c>
      <c r="E15">
        <f t="shared" ref="E15:M15" si="1">LaplaceChain($A$14,$C$6,E13,$C$4,$C$5)</f>
        <v>0.11275660420739927</v>
      </c>
      <c r="F15">
        <f t="shared" si="1"/>
        <v>7.7807620176703451E-2</v>
      </c>
      <c r="G15">
        <f t="shared" si="1"/>
        <v>5.5790792717345085E-2</v>
      </c>
      <c r="H15">
        <f>LaplaceChain($A$14,$C$6,H13,$C$4,$C$5)</f>
        <v>4.1262971546785203E-2</v>
      </c>
      <c r="I15">
        <f t="shared" si="1"/>
        <v>3.1308787507642759E-2</v>
      </c>
      <c r="J15">
        <f t="shared" si="1"/>
        <v>2.4271834044934545E-2</v>
      </c>
      <c r="K15">
        <f t="shared" si="1"/>
        <v>1.9164241722881167E-2</v>
      </c>
      <c r="L15">
        <f t="shared" si="1"/>
        <v>1.5372437565946185E-2</v>
      </c>
      <c r="M15">
        <f t="shared" si="1"/>
        <v>1</v>
      </c>
    </row>
    <row r="16" spans="1:14">
      <c r="A16" t="s">
        <v>3</v>
      </c>
      <c r="B16">
        <f>laplace($A$16,$C$6,B13,$C$4,$C$5)</f>
        <v>0.64603544006340796</v>
      </c>
      <c r="C16">
        <f>laplace($A$16,$C$6,C13,$C$4,$C$5)</f>
        <v>0.4639373680189417</v>
      </c>
      <c r="D16">
        <f>laplace($A$16,$C$6,D13,$C$4,$C$5)</f>
        <v>0.3566492234796928</v>
      </c>
      <c r="E16">
        <f>laplace($A$16,$C$6,E13,$C$4,$C$5)</f>
        <v>0.28729823798551785</v>
      </c>
      <c r="F16">
        <f t="shared" ref="F16:L16" si="2">laplace($A$16,$C$6,F13,$C$4,$C$5)</f>
        <v>0.23936686667228219</v>
      </c>
      <c r="G16">
        <f t="shared" si="2"/>
        <v>0.20452994721827755</v>
      </c>
      <c r="H16">
        <f t="shared" si="2"/>
        <v>0.17820242391967236</v>
      </c>
      <c r="I16">
        <f t="shared" si="2"/>
        <v>0.1576784614788318</v>
      </c>
      <c r="J16">
        <f t="shared" si="2"/>
        <v>0.14127040964236467</v>
      </c>
      <c r="K16">
        <f t="shared" si="2"/>
        <v>0.12787694117840534</v>
      </c>
      <c r="L16">
        <f t="shared" si="2"/>
        <v>0.1167517617784647</v>
      </c>
      <c r="M16">
        <f>laplace($A$16,$C$6,M13,$C$4,$C$5)</f>
        <v>1</v>
      </c>
    </row>
    <row r="17" spans="1:24">
      <c r="A17" t="s">
        <v>35</v>
      </c>
      <c r="B17">
        <f>LaplaceChain($A$16,$C$6,B13,$C$4,$C$5)</f>
        <v>0.35396455993659204</v>
      </c>
      <c r="C17">
        <f>LaplaceChain($A$16,$C$6,C13,$C$4,$C$5)</f>
        <v>0.17186648789212577</v>
      </c>
      <c r="D17">
        <f>LaplaceChain($A$16,$C$6,D13,$C$4,$C$5)</f>
        <v>9.7056560386908408E-2</v>
      </c>
      <c r="E17">
        <f>LaplaceChain($A$16,$C$6,E13,$C$4,$C$5)</f>
        <v>6.0183791926764985E-2</v>
      </c>
      <c r="F17">
        <f t="shared" ref="F17:L17" si="3">LaplaceChain($A$16,$C$6,F13,$C$4,$C$5)</f>
        <v>3.9828568330756209E-2</v>
      </c>
      <c r="G17">
        <f t="shared" si="3"/>
        <v>2.7665727277173535E-2</v>
      </c>
      <c r="H17">
        <f>LaplaceChain($A$16,$C$6,H13,$C$4,$C$5)</f>
        <v>1.9955162148141165E-2</v>
      </c>
      <c r="I17">
        <f t="shared" si="3"/>
        <v>1.4835986731977391E-2</v>
      </c>
      <c r="J17">
        <f t="shared" si="3"/>
        <v>1.13083501789564E-2</v>
      </c>
      <c r="K17">
        <f t="shared" si="3"/>
        <v>8.801574978588439E-3</v>
      </c>
      <c r="L17">
        <f t="shared" si="3"/>
        <v>6.973585035046484E-3</v>
      </c>
      <c r="M17">
        <f>LaplaceChain($A$16,$C$6,M13,$C$4,$C$5)</f>
        <v>1</v>
      </c>
    </row>
    <row r="18" spans="1:24">
      <c r="A18" t="s">
        <v>41</v>
      </c>
      <c r="B18">
        <f t="shared" ref="B18:L18" si="4">laplace($A$18,$C$6,B13,$C$4,$C$5,10000)</f>
        <v>0.64603544006340796</v>
      </c>
      <c r="C18">
        <f t="shared" si="4"/>
        <v>0.4639373680189417</v>
      </c>
      <c r="D18">
        <f>laplace($A$18,$C$6,D13,$C$4,$C$5,10000)</f>
        <v>0.3566492234796928</v>
      </c>
      <c r="E18">
        <f>laplace($A$18,$C$6,E13,$C$4,$C$5,10000)</f>
        <v>0.28729823798551785</v>
      </c>
      <c r="F18">
        <f t="shared" si="4"/>
        <v>0.23936686667228221</v>
      </c>
      <c r="G18">
        <f t="shared" si="4"/>
        <v>0.20452994721827755</v>
      </c>
      <c r="H18">
        <f>laplace($A$18,$C$6,H13,$C$4,$C$5,10000)</f>
        <v>0.17820242391967236</v>
      </c>
      <c r="I18">
        <f t="shared" si="4"/>
        <v>0.1576784614788318</v>
      </c>
      <c r="J18">
        <f t="shared" si="4"/>
        <v>0.14127040964236467</v>
      </c>
      <c r="K18">
        <f t="shared" si="4"/>
        <v>0.12787694117840534</v>
      </c>
      <c r="L18">
        <f t="shared" si="4"/>
        <v>0.1167517617784647</v>
      </c>
      <c r="M18">
        <f>laplace($A$18,$C$6,M13,$C$4,$C$5,10000)</f>
        <v>1</v>
      </c>
    </row>
    <row r="19" spans="1:24">
      <c r="A19" t="s">
        <v>42</v>
      </c>
      <c r="B19">
        <f>LaplaceChain($A$18,$C$6,B13,$C$4,$C$5,10000)</f>
        <v>0.35396455993659204</v>
      </c>
      <c r="C19">
        <f>LaplaceChain($A$18,$C$6,C13,$C$4,$C$5,10000)</f>
        <v>0.17186648789212577</v>
      </c>
      <c r="D19">
        <f>LaplaceChain($A$18,$C$6,D13,$C$4,$C$5,10000)</f>
        <v>9.7056560386908408E-2</v>
      </c>
      <c r="E19">
        <f>LaplaceChain($A$18,$C$6,E13,$C$4,$C$5,10000)</f>
        <v>6.0183791926764985E-2</v>
      </c>
      <c r="F19">
        <f t="shared" ref="F19:L19" si="5">LaplaceChain($A$18,$C$6,F13,$C$4,$C$5,10000)</f>
        <v>3.9828568330756181E-2</v>
      </c>
      <c r="G19">
        <f t="shared" si="5"/>
        <v>2.7665727277173369E-2</v>
      </c>
      <c r="H19">
        <f>LaplaceChain($A$18,$C$6,H13,$C$4,$C$5,10000)</f>
        <v>1.9955162148140498E-2</v>
      </c>
      <c r="I19">
        <f t="shared" si="5"/>
        <v>1.4835986731976503E-2</v>
      </c>
      <c r="J19">
        <f t="shared" si="5"/>
        <v>1.1308350178952847E-2</v>
      </c>
      <c r="K19">
        <f t="shared" si="5"/>
        <v>8.8015749785813335E-3</v>
      </c>
      <c r="L19">
        <f t="shared" si="5"/>
        <v>6.9735850350322731E-3</v>
      </c>
      <c r="M19">
        <f>LaplaceChain($A$18,$C$6,M13,$C$4,$C$5,10000)</f>
        <v>1</v>
      </c>
    </row>
    <row r="21" spans="1:24">
      <c r="G21" t="s">
        <v>12</v>
      </c>
    </row>
    <row r="22" spans="1:24">
      <c r="F22" t="s">
        <v>56</v>
      </c>
      <c r="G22">
        <v>1</v>
      </c>
      <c r="H22">
        <f>Mu($G22,$C$3,$C$7,$C$2,$C$9,$C$10,$C$6,$C$4,$C$5,H28)</f>
        <v>0</v>
      </c>
      <c r="I22">
        <f>Mu($G22,$C$3,$C$7,$C$2,$C$9,$C$10,$C$6,$C$4,$C$5,I28)</f>
        <v>0</v>
      </c>
      <c r="J22">
        <f t="shared" ref="J22:X22" si="6">Mu($G22,$C$3,$C$7,$C$2,$C$9,$C$10,$C$6,$C$4,$C$5,J28)</f>
        <v>0</v>
      </c>
      <c r="K22">
        <f t="shared" si="6"/>
        <v>0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>
        <f t="shared" si="6"/>
        <v>0</v>
      </c>
      <c r="W22">
        <f t="shared" si="6"/>
        <v>0</v>
      </c>
      <c r="X22">
        <f t="shared" si="6"/>
        <v>0</v>
      </c>
    </row>
    <row r="23" spans="1:24">
      <c r="F23" t="s">
        <v>52</v>
      </c>
      <c r="G23">
        <v>2</v>
      </c>
      <c r="H23">
        <f>Mu($G23,$C$3,$C$7,$C$2,$C$9,$C$10,$C$6,$C$4,$C$5,H28)</f>
        <v>0.2370139791620931</v>
      </c>
      <c r="I23">
        <f>Mu($G23,$C$3,$C$7,$C$2,$C$9,$C$10,$C$6,$C$4,$C$5,I28)</f>
        <v>0.14227327823438496</v>
      </c>
      <c r="J23">
        <f t="shared" ref="J23:X23" si="7">Mu($G23,$C$3,$C$7,$C$2,$C$9,$C$10,$C$6,$C$4,$C$5,J28)</f>
        <v>0.12759370941483159</v>
      </c>
      <c r="K23">
        <f t="shared" si="7"/>
        <v>0.13907151421478331</v>
      </c>
      <c r="L23">
        <f t="shared" si="7"/>
        <v>0.14896156972356828</v>
      </c>
      <c r="M23">
        <f t="shared" si="7"/>
        <v>0.15429422077903054</v>
      </c>
      <c r="N23">
        <f t="shared" si="7"/>
        <v>0.15679143348805266</v>
      </c>
      <c r="O23">
        <f t="shared" si="7"/>
        <v>0.15789898301116995</v>
      </c>
      <c r="P23">
        <f t="shared" si="7"/>
        <v>0.15837955281404453</v>
      </c>
      <c r="Q23">
        <f t="shared" si="7"/>
        <v>0.15858624779732008</v>
      </c>
      <c r="R23">
        <f t="shared" si="7"/>
        <v>0.15874107145499425</v>
      </c>
      <c r="S23">
        <f t="shared" si="7"/>
        <v>0.15874110316424461</v>
      </c>
      <c r="T23">
        <f t="shared" si="7"/>
        <v>0.15874110317073387</v>
      </c>
      <c r="U23">
        <f t="shared" si="7"/>
        <v>0.15874110317073387</v>
      </c>
      <c r="V23">
        <f t="shared" si="7"/>
        <v>0.15874110317073387</v>
      </c>
      <c r="W23">
        <f t="shared" si="7"/>
        <v>0.15874110317073387</v>
      </c>
      <c r="X23" t="e">
        <f t="shared" si="7"/>
        <v>#VALUE!</v>
      </c>
    </row>
    <row r="24" spans="1:24">
      <c r="F24" t="s">
        <v>53</v>
      </c>
      <c r="G24">
        <v>4</v>
      </c>
      <c r="H24">
        <f>Mu($G24,$C$3,$C$7,$C$2,$C$9,$C$10,$C$6,$C$4,$C$5,H28)</f>
        <v>-356.56146246956655</v>
      </c>
      <c r="I24">
        <f>Mu($G24,$C$3,$C$7,$C$2,$C$9,$C$10,$C$6,$C$4,$C$5,I28)</f>
        <v>-99.425399461572184</v>
      </c>
      <c r="J24">
        <f t="shared" ref="J24:X24" si="8">Mu($G24,$C$3,$C$7,$C$2,$C$9,$C$10,$C$6,$C$4,$C$5,J28)</f>
        <v>-18.50589551149141</v>
      </c>
      <c r="K24">
        <f t="shared" si="8"/>
        <v>-3.3179935018430511</v>
      </c>
      <c r="L24">
        <f t="shared" si="8"/>
        <v>-0.52936837432978334</v>
      </c>
      <c r="M24">
        <f t="shared" si="8"/>
        <v>-1.5904787172780991E-2</v>
      </c>
      <c r="N24">
        <f t="shared" si="8"/>
        <v>7.9492825680551701E-2</v>
      </c>
      <c r="O24">
        <f t="shared" si="8"/>
        <v>9.7572675053587465E-2</v>
      </c>
      <c r="P24">
        <f t="shared" si="8"/>
        <v>0.10114740255299541</v>
      </c>
      <c r="Q24">
        <f t="shared" si="8"/>
        <v>0.10191514277374984</v>
      </c>
      <c r="R24">
        <f t="shared" si="8"/>
        <v>0.10219067867843985</v>
      </c>
      <c r="S24">
        <f t="shared" si="8"/>
        <v>0.10219070888549078</v>
      </c>
      <c r="T24">
        <f t="shared" si="8"/>
        <v>0.10219070889167146</v>
      </c>
      <c r="U24">
        <f t="shared" si="8"/>
        <v>0.10219070889167146</v>
      </c>
      <c r="V24" t="e">
        <f t="shared" si="8"/>
        <v>#VALUE!</v>
      </c>
      <c r="W24" t="e">
        <f t="shared" si="8"/>
        <v>#VALUE!</v>
      </c>
      <c r="X24" t="e">
        <f t="shared" si="8"/>
        <v>#VALUE!</v>
      </c>
    </row>
    <row r="25" spans="1:24">
      <c r="F25" t="s">
        <v>54</v>
      </c>
      <c r="G25">
        <v>6</v>
      </c>
      <c r="H25">
        <f>Mu($G25,$C$3,$C$7,$C$2,$C$9,$C$10,$C$6,$C$4,$C$5,H28)</f>
        <v>-1268.0018280035986</v>
      </c>
      <c r="I25">
        <f t="shared" ref="I25:X25" si="9">Mu($G25,$C$3,$C$7,$C$2,$C$9,$C$10,$C$6,$C$4,$C$5,I28)</f>
        <v>-211.8091750228522</v>
      </c>
      <c r="J25">
        <f t="shared" si="9"/>
        <v>-35.386824534271391</v>
      </c>
      <c r="K25">
        <f t="shared" si="9"/>
        <v>-6.9789723652224058</v>
      </c>
      <c r="L25">
        <f t="shared" si="9"/>
        <v>-1.2685117234933518</v>
      </c>
      <c r="M25">
        <f t="shared" si="9"/>
        <v>-0.13491655428092378</v>
      </c>
      <c r="N25">
        <f t="shared" si="9"/>
        <v>8.3205665062468209E-2</v>
      </c>
      <c r="O25">
        <f t="shared" si="9"/>
        <v>0.12484991678145771</v>
      </c>
      <c r="P25">
        <f t="shared" si="9"/>
        <v>0.13295998336510786</v>
      </c>
      <c r="Q25">
        <f t="shared" si="9"/>
        <v>0.13463217298940172</v>
      </c>
      <c r="R25">
        <f t="shared" si="9"/>
        <v>0.13517413665239703</v>
      </c>
      <c r="S25">
        <f t="shared" si="9"/>
        <v>0.13517418527182484</v>
      </c>
      <c r="T25">
        <f t="shared" si="9"/>
        <v>0.13517418528177197</v>
      </c>
      <c r="U25">
        <f t="shared" si="9"/>
        <v>0.13517418528177197</v>
      </c>
      <c r="V25" t="e">
        <f t="shared" si="9"/>
        <v>#VALUE!</v>
      </c>
      <c r="W25" t="e">
        <f t="shared" si="9"/>
        <v>#VALUE!</v>
      </c>
      <c r="X25" t="e">
        <f t="shared" si="9"/>
        <v>#VALUE!</v>
      </c>
    </row>
    <row r="26" spans="1:24">
      <c r="F26" t="s">
        <v>55</v>
      </c>
      <c r="G26">
        <v>8</v>
      </c>
      <c r="H26">
        <f>Mu($G26,$C$3,$C$7,$C$2,$C$9,$C$10,$C$6,$C$4,$C$5,H28)</f>
        <v>4439956.7927498082</v>
      </c>
      <c r="I26">
        <f t="shared" ref="I26:X26" si="10">Mu($G26,$C$3,$C$7,$C$2,$C$9,$C$10,$C$6,$C$4,$C$5,I28)</f>
        <v>345663.10856357118</v>
      </c>
      <c r="J26">
        <f t="shared" si="10"/>
        <v>11975.746849545883</v>
      </c>
      <c r="K26">
        <f t="shared" si="10"/>
        <v>384.98392856792589</v>
      </c>
      <c r="L26">
        <f t="shared" si="10"/>
        <v>9.7581925672762235</v>
      </c>
      <c r="M26">
        <f t="shared" si="10"/>
        <v>-5.1459925009123865E-2</v>
      </c>
      <c r="N26">
        <f t="shared" si="10"/>
        <v>0.15276803521077076</v>
      </c>
      <c r="O26">
        <f t="shared" si="10"/>
        <v>0.26134449587562442</v>
      </c>
      <c r="P26">
        <f t="shared" si="10"/>
        <v>0.28473746488595508</v>
      </c>
      <c r="Q26">
        <f t="shared" si="10"/>
        <v>0.28956698113191681</v>
      </c>
      <c r="R26">
        <f t="shared" si="10"/>
        <v>0.29106674387587544</v>
      </c>
      <c r="S26">
        <f t="shared" si="10"/>
        <v>0.29106686393231462</v>
      </c>
      <c r="T26">
        <f t="shared" si="10"/>
        <v>0.2910668639568757</v>
      </c>
      <c r="U26">
        <f t="shared" si="10"/>
        <v>0.2910668639568757</v>
      </c>
      <c r="V26" t="e">
        <f t="shared" si="10"/>
        <v>#VALUE!</v>
      </c>
      <c r="W26" t="e">
        <f t="shared" si="10"/>
        <v>#VALUE!</v>
      </c>
      <c r="X26" t="e">
        <f t="shared" si="10"/>
        <v>#VALUE!</v>
      </c>
    </row>
    <row r="28" spans="1:24">
      <c r="B28" t="s">
        <v>36</v>
      </c>
      <c r="C28" t="s">
        <v>37</v>
      </c>
      <c r="D28" t="s">
        <v>38</v>
      </c>
      <c r="E28" t="s">
        <v>39</v>
      </c>
      <c r="F28" t="s">
        <v>40</v>
      </c>
      <c r="G28" t="s">
        <v>43</v>
      </c>
      <c r="H28">
        <v>10</v>
      </c>
      <c r="I28">
        <v>20</v>
      </c>
      <c r="J28">
        <v>30</v>
      </c>
      <c r="K28">
        <v>40</v>
      </c>
      <c r="L28">
        <v>50</v>
      </c>
      <c r="M28">
        <v>60</v>
      </c>
      <c r="N28">
        <v>70</v>
      </c>
      <c r="O28">
        <v>80</v>
      </c>
      <c r="P28">
        <v>90</v>
      </c>
      <c r="Q28">
        <v>100</v>
      </c>
      <c r="R28">
        <v>200</v>
      </c>
      <c r="S28">
        <v>300</v>
      </c>
      <c r="T28">
        <v>500</v>
      </c>
      <c r="U28">
        <v>1000</v>
      </c>
      <c r="V28">
        <v>5000</v>
      </c>
      <c r="W28">
        <v>8000</v>
      </c>
      <c r="X28">
        <v>10000</v>
      </c>
    </row>
    <row r="29" spans="1:24">
      <c r="A29" t="s">
        <v>13</v>
      </c>
      <c r="B29">
        <v>2</v>
      </c>
      <c r="G29">
        <f>et($C$6,B29,$C$4,$C$5)</f>
        <v>0.35396455993659204</v>
      </c>
      <c r="H29">
        <f>et($C$6,$B$29,$C$4,$C$5,H28)</f>
        <v>0.52946400890487155</v>
      </c>
      <c r="I29">
        <f>et($C$6,$B$29,$C$4,$C$5,I28)</f>
        <v>0.31073252392337719</v>
      </c>
      <c r="J29">
        <f t="shared" ref="J29:X29" si="11">et($C$6,$B$29,$C$4,$C$5,J28)</f>
        <v>0.2783376745804223</v>
      </c>
      <c r="K29">
        <f t="shared" si="11"/>
        <v>0.30598857045732558</v>
      </c>
      <c r="L29">
        <f t="shared" si="11"/>
        <v>0.32985606807540441</v>
      </c>
      <c r="M29">
        <f t="shared" si="11"/>
        <v>0.34289507223384091</v>
      </c>
      <c r="N29">
        <f>et($C$6,$B$29,$C$4,$C$5,N28)</f>
        <v>0.34907638385660189</v>
      </c>
      <c r="O29">
        <f t="shared" si="11"/>
        <v>0.35184323223073821</v>
      </c>
      <c r="P29">
        <f t="shared" si="11"/>
        <v>0.35305118242102035</v>
      </c>
      <c r="Q29">
        <f t="shared" si="11"/>
        <v>0.35357270246091815</v>
      </c>
      <c r="R29">
        <f t="shared" si="11"/>
        <v>0.35396447952407423</v>
      </c>
      <c r="S29">
        <f t="shared" si="11"/>
        <v>0.35396455992013903</v>
      </c>
      <c r="T29">
        <f>et($C$6,$B$29,$C$4,$C$5,T28)</f>
        <v>0.35396455993659204</v>
      </c>
      <c r="U29">
        <f t="shared" si="11"/>
        <v>0.35396455993659204</v>
      </c>
      <c r="V29">
        <f t="shared" si="11"/>
        <v>0.35396455993659204</v>
      </c>
      <c r="W29">
        <f t="shared" si="11"/>
        <v>0.35396455993659204</v>
      </c>
      <c r="X29" t="e">
        <f t="shared" si="11"/>
        <v>#VALUE!</v>
      </c>
    </row>
    <row r="30" spans="1:24">
      <c r="A30" t="s">
        <v>14</v>
      </c>
      <c r="B30">
        <v>4</v>
      </c>
      <c r="G30">
        <f>et($C$6,B30,$C$4,$C$5)</f>
        <v>9.7056560386908561E-2</v>
      </c>
      <c r="H30">
        <f>et($C$6,$B$30,$C$4,$C$5,H28)</f>
        <v>-691.9966589686079</v>
      </c>
      <c r="I30">
        <f t="shared" ref="I30:X30" si="12">et($C$6,$B$30,$C$4,$C$5,I28)</f>
        <v>-190.02640548222593</v>
      </c>
      <c r="J30">
        <f t="shared" si="12"/>
        <v>-35.395406767087572</v>
      </c>
      <c r="K30">
        <f>et($C$6,$B$30,$C$4,$C$5,K28)</f>
        <v>-6.4071953533835782</v>
      </c>
      <c r="L30">
        <f t="shared" si="12"/>
        <v>-1.0944173616930144</v>
      </c>
      <c r="M30">
        <f t="shared" si="12"/>
        <v>-0.12134558656689803</v>
      </c>
      <c r="N30">
        <f t="shared" si="12"/>
        <v>5.6994064704236666E-2</v>
      </c>
      <c r="O30">
        <f t="shared" si="12"/>
        <v>8.9702380222444783E-2</v>
      </c>
      <c r="P30">
        <f t="shared" si="12"/>
        <v>9.5705542754660825E-2</v>
      </c>
      <c r="Q30">
        <f t="shared" si="12"/>
        <v>9.6808165138624877E-2</v>
      </c>
      <c r="R30">
        <f t="shared" si="12"/>
        <v>9.7056560375206297E-2</v>
      </c>
      <c r="S30">
        <f t="shared" si="12"/>
        <v>9.7056560386908561E-2</v>
      </c>
      <c r="T30">
        <f>et($C$6,$B$30,$C$4,$C$5,T28)</f>
        <v>9.7056560386908561E-2</v>
      </c>
      <c r="U30">
        <f t="shared" si="12"/>
        <v>9.7056560386908561E-2</v>
      </c>
      <c r="V30" t="e">
        <f t="shared" si="12"/>
        <v>#VALUE!</v>
      </c>
      <c r="W30" t="e">
        <f t="shared" si="12"/>
        <v>#VALUE!</v>
      </c>
      <c r="X30" t="e">
        <f t="shared" si="12"/>
        <v>#VALUE!</v>
      </c>
    </row>
    <row r="31" spans="1:24">
      <c r="A31" t="s">
        <v>15</v>
      </c>
      <c r="B31">
        <v>2</v>
      </c>
      <c r="C31">
        <v>2</v>
      </c>
      <c r="D31">
        <v>1</v>
      </c>
      <c r="G31">
        <f>et($C$6,B31,$C$4,$C$5,C31,D31)</f>
        <v>4.7763217083992601E-2</v>
      </c>
      <c r="H31">
        <f>et($C$6,$B$31,$C$4,$C$5,H28,$C$31,$D$31)</f>
        <v>0.23161168681580713</v>
      </c>
      <c r="I31">
        <f>et($C$6,$B$31,$C$4,$C$5,I28,$C$31,$D$31)</f>
        <v>4.6935369171250449E-2</v>
      </c>
      <c r="J31">
        <f t="shared" ref="J31:X31" si="13">et($C$6,$B$31,$C$4,$C$5,J28,$C$31,$D$31)</f>
        <v>3.393326855772405E-2</v>
      </c>
      <c r="K31">
        <f t="shared" si="13"/>
        <v>4.0139844504072528E-2</v>
      </c>
      <c r="L31">
        <f t="shared" si="13"/>
        <v>4.4889280099782047E-2</v>
      </c>
      <c r="M31">
        <f t="shared" si="13"/>
        <v>4.6866982057614949E-2</v>
      </c>
      <c r="N31">
        <f t="shared" si="13"/>
        <v>4.7513984277871832E-2</v>
      </c>
      <c r="O31">
        <f t="shared" si="13"/>
        <v>4.7698917487755288E-2</v>
      </c>
      <c r="P31">
        <f t="shared" si="13"/>
        <v>4.774746389379101E-2</v>
      </c>
      <c r="Q31">
        <f t="shared" si="13"/>
        <v>4.7759497860556409E-2</v>
      </c>
      <c r="R31">
        <f t="shared" si="13"/>
        <v>4.7763217083151566E-2</v>
      </c>
      <c r="S31">
        <f t="shared" si="13"/>
        <v>4.7763217083992601E-2</v>
      </c>
      <c r="T31">
        <f t="shared" si="13"/>
        <v>4.7763217083992601E-2</v>
      </c>
      <c r="U31">
        <f t="shared" si="13"/>
        <v>4.7763217083992601E-2</v>
      </c>
      <c r="V31" t="e">
        <f t="shared" si="13"/>
        <v>#VALUE!</v>
      </c>
      <c r="W31" t="e">
        <f t="shared" si="13"/>
        <v>#VALUE!</v>
      </c>
      <c r="X31" t="e">
        <f t="shared" si="13"/>
        <v>#VALUE!</v>
      </c>
    </row>
    <row r="32" spans="1:24">
      <c r="A32" t="s">
        <v>16</v>
      </c>
      <c r="B32">
        <v>1</v>
      </c>
      <c r="C32">
        <v>1</v>
      </c>
      <c r="G32">
        <f>Pho($C$6,$C$4,$C$5,infinity,$B$32,$C$32)</f>
        <v>0.440455886407637</v>
      </c>
      <c r="H32">
        <f>Pho($C$6,$C$4,$C$5,H28,$B$32,$C$32)</f>
        <v>-5.340937856870644</v>
      </c>
      <c r="I32">
        <f>Pho($C$6,$C$4,$C$5,I28,$B$32,$C$32)</f>
        <v>1.8736988273694197</v>
      </c>
      <c r="J32">
        <f t="shared" ref="J32:X32" si="14">Pho($C$6,$C$4,$C$5,J28,$B$32,$C$32)</f>
        <v>0.91870218472822762</v>
      </c>
      <c r="K32">
        <f t="shared" si="14"/>
        <v>0.66979064545526568</v>
      </c>
      <c r="L32">
        <f t="shared" si="14"/>
        <v>0.55935169086484782</v>
      </c>
      <c r="M32">
        <f t="shared" si="14"/>
        <v>0.50355031594116184</v>
      </c>
      <c r="N32">
        <f t="shared" si="14"/>
        <v>0.47411196201912215</v>
      </c>
      <c r="O32">
        <f t="shared" si="14"/>
        <v>0.45835037254105809</v>
      </c>
      <c r="P32">
        <f t="shared" si="14"/>
        <v>0.44989852696393495</v>
      </c>
      <c r="Q32">
        <f>Pho($C$6,$C$4,$C$5,Q28,$B$32,$C$32)</f>
        <v>0.44539142303361789</v>
      </c>
      <c r="R32">
        <f t="shared" si="14"/>
        <v>0.44046062184666873</v>
      </c>
      <c r="S32">
        <f t="shared" si="14"/>
        <v>0.44045589007354918</v>
      </c>
      <c r="T32">
        <f t="shared" si="14"/>
        <v>0.44045588640763772</v>
      </c>
      <c r="U32">
        <f t="shared" si="14"/>
        <v>0.440455886407637</v>
      </c>
      <c r="V32">
        <f t="shared" si="14"/>
        <v>0.440455886407637</v>
      </c>
      <c r="W32">
        <f t="shared" si="14"/>
        <v>0.440455886407637</v>
      </c>
      <c r="X32" t="e">
        <f t="shared" si="14"/>
        <v>#VALUE!</v>
      </c>
    </row>
    <row r="33" spans="1:24">
      <c r="A33" t="s">
        <v>17</v>
      </c>
      <c r="B33">
        <v>2</v>
      </c>
      <c r="G33">
        <f>e2x(C6,B33,C4,C5)</f>
        <v>0.13120408895531319</v>
      </c>
    </row>
    <row r="35" spans="1:24">
      <c r="A35" t="s">
        <v>18</v>
      </c>
      <c r="B35">
        <v>6</v>
      </c>
      <c r="G35">
        <f>et($C$6,B35,$C$4,$C$5)</f>
        <v>3.9828568330756431E-2</v>
      </c>
      <c r="H35">
        <f>et($C$6,$B$35,$C$4,$C$5,H28)</f>
        <v>0.48085181663857168</v>
      </c>
      <c r="I35">
        <f>et($C$6,$B$35,$C$4,$C$5,I28)</f>
        <v>0.18341073115936288</v>
      </c>
      <c r="J35">
        <f>et($C$6,$B$35,$C$4,$C$5,J28)</f>
        <v>7.1325251239067716E-2</v>
      </c>
      <c r="K35">
        <f t="shared" ref="K35:X35" si="15">et($C$6,$B$35,$C$4,$C$5,K28)</f>
        <v>4.3558683969134648E-2</v>
      </c>
      <c r="L35">
        <f t="shared" si="15"/>
        <v>3.9412100944600757E-2</v>
      </c>
      <c r="M35">
        <f t="shared" si="15"/>
        <v>3.9416876779879761E-2</v>
      </c>
      <c r="N35">
        <f t="shared" si="15"/>
        <v>3.9669930999813453E-2</v>
      </c>
      <c r="O35">
        <f t="shared" si="15"/>
        <v>3.978084413805659E-2</v>
      </c>
      <c r="P35">
        <f t="shared" si="15"/>
        <v>3.9815855686645196E-2</v>
      </c>
      <c r="Q35">
        <f t="shared" si="15"/>
        <v>3.9825417885737631E-2</v>
      </c>
      <c r="R35">
        <f t="shared" si="15"/>
        <v>3.9828568329996303E-2</v>
      </c>
      <c r="S35">
        <f t="shared" si="15"/>
        <v>3.9828568330756264E-2</v>
      </c>
      <c r="T35">
        <f t="shared" si="15"/>
        <v>3.9828568330756264E-2</v>
      </c>
      <c r="U35">
        <f t="shared" si="15"/>
        <v>3.9828568330756264E-2</v>
      </c>
      <c r="V35" t="e">
        <f t="shared" si="15"/>
        <v>#VALUE!</v>
      </c>
      <c r="W35" t="e">
        <f t="shared" si="15"/>
        <v>#VALUE!</v>
      </c>
      <c r="X35" t="e">
        <f t="shared" si="15"/>
        <v>#VALUE!</v>
      </c>
    </row>
    <row r="36" spans="1:24">
      <c r="A36" t="s">
        <v>19</v>
      </c>
      <c r="B36">
        <v>4</v>
      </c>
      <c r="C36">
        <v>2</v>
      </c>
      <c r="D36">
        <v>1</v>
      </c>
      <c r="G36">
        <f>et($C$6,B36,$C$4,$C$5,C36,D36)</f>
        <v>1.468120391209689E-2</v>
      </c>
      <c r="H36">
        <f>et($C$6,$B$36,$C$4,$C$5,H28,$C$36,$D$36)</f>
        <v>0.24681359228414035</v>
      </c>
      <c r="I36">
        <f>et($C$6,$B$36,$C$4,$C$5,I28,$C$36,$D$36)</f>
        <v>4.8183504987542071E-2</v>
      </c>
      <c r="J36">
        <f t="shared" ref="J36:X36" si="16">et($C$6,$B$36,$C$4,$C$5,J28,$C$36,$D$36)</f>
        <v>1.3736598361384812E-2</v>
      </c>
      <c r="K36">
        <f t="shared" si="16"/>
        <v>1.1078036588199624E-2</v>
      </c>
      <c r="L36">
        <f t="shared" si="16"/>
        <v>1.2858606687426645E-2</v>
      </c>
      <c r="M36">
        <f t="shared" si="16"/>
        <v>1.4032214597651176E-2</v>
      </c>
      <c r="N36">
        <f t="shared" si="16"/>
        <v>1.448720752374591E-2</v>
      </c>
      <c r="O36">
        <f t="shared" si="16"/>
        <v>1.462902140333386E-2</v>
      </c>
      <c r="P36">
        <f t="shared" si="16"/>
        <v>1.4668103411362146E-2</v>
      </c>
      <c r="Q36">
        <f t="shared" si="16"/>
        <v>1.4678067267204969E-2</v>
      </c>
      <c r="R36">
        <f t="shared" si="16"/>
        <v>1.4681203911385889E-2</v>
      </c>
      <c r="S36">
        <f t="shared" si="16"/>
        <v>1.468120391209689E-2</v>
      </c>
      <c r="T36">
        <f t="shared" si="16"/>
        <v>1.468120391209689E-2</v>
      </c>
      <c r="U36">
        <f t="shared" si="16"/>
        <v>1.468120391209689E-2</v>
      </c>
      <c r="V36" t="e">
        <f t="shared" si="16"/>
        <v>#VALUE!</v>
      </c>
      <c r="W36" t="e">
        <f t="shared" si="16"/>
        <v>#VALUE!</v>
      </c>
      <c r="X36" t="e">
        <f t="shared" si="16"/>
        <v>#VALUE!</v>
      </c>
    </row>
    <row r="37" spans="1:24">
      <c r="A37" t="s">
        <v>20</v>
      </c>
      <c r="B37">
        <v>2</v>
      </c>
      <c r="C37">
        <v>2</v>
      </c>
      <c r="D37">
        <v>2</v>
      </c>
      <c r="G37">
        <f>et($C$6,B37,$C$4,$C$5,C37,D37)</f>
        <v>7.2861809736137744E-3</v>
      </c>
      <c r="H37">
        <f>et($C$6,$B$37,$C$4,$C$5,H28,$C$37,$D$37)</f>
        <v>0.12986524644809108</v>
      </c>
      <c r="I37">
        <f>et($C$6,$B$37,$C$4,$C$5,I28,$C$37,$D$37)</f>
        <v>1.3535534379320275E-2</v>
      </c>
      <c r="J37">
        <f t="shared" ref="J37:X37" si="17">et($C$6,$B$37,$C$4,$C$5,J28,$C$37,$D$37)</f>
        <v>9.9861745652424249E-4</v>
      </c>
      <c r="K37">
        <f t="shared" si="17"/>
        <v>2.6723225375095655E-3</v>
      </c>
      <c r="L37">
        <f t="shared" si="17"/>
        <v>5.2886585653276899E-3</v>
      </c>
      <c r="M37">
        <f t="shared" si="17"/>
        <v>6.6104371527655548E-3</v>
      </c>
      <c r="N37">
        <f t="shared" si="17"/>
        <v>7.0887510497219669E-3</v>
      </c>
      <c r="O37">
        <f t="shared" si="17"/>
        <v>7.2337009783081602E-3</v>
      </c>
      <c r="P37">
        <f t="shared" si="17"/>
        <v>7.2730942555095856E-3</v>
      </c>
      <c r="Q37">
        <f t="shared" si="17"/>
        <v>7.2830603239637274E-3</v>
      </c>
      <c r="R37">
        <f t="shared" si="17"/>
        <v>7.2861809729118108E-3</v>
      </c>
      <c r="S37">
        <f t="shared" si="17"/>
        <v>7.2861809736137744E-3</v>
      </c>
      <c r="T37">
        <f t="shared" si="17"/>
        <v>7.2861809736137744E-3</v>
      </c>
      <c r="U37">
        <f t="shared" si="17"/>
        <v>7.2861809736137744E-3</v>
      </c>
      <c r="V37" t="e">
        <f t="shared" si="17"/>
        <v>#VALUE!</v>
      </c>
      <c r="W37" t="e">
        <f t="shared" si="17"/>
        <v>#VALUE!</v>
      </c>
      <c r="X37" t="e">
        <f t="shared" si="17"/>
        <v>#VALUE!</v>
      </c>
    </row>
    <row r="38" spans="1:24">
      <c r="A38" s="5" t="s">
        <v>21</v>
      </c>
      <c r="B38">
        <v>2</v>
      </c>
      <c r="C38">
        <v>1</v>
      </c>
      <c r="G38">
        <f>Pho($C$6,$C$4,$C$5,infinity,$B$38,$C$38)</f>
        <v>0.32998041521176608</v>
      </c>
      <c r="H38">
        <f>Pho($C$6,$C$4,$C$5,H28,$B$38,$C$38)</f>
        <v>-1.3024143919226658</v>
      </c>
      <c r="I38">
        <f t="shared" ref="I38:X38" si="18">Pho($C$6,$C$4,$C$5,I28,$B$38,$C$38)</f>
        <v>1.3915701912226581</v>
      </c>
      <c r="J38">
        <f t="shared" si="18"/>
        <v>0.70899928356608188</v>
      </c>
      <c r="K38">
        <f t="shared" si="18"/>
        <v>0.50825031921958563</v>
      </c>
      <c r="L38">
        <f t="shared" si="18"/>
        <v>0.42070784105419473</v>
      </c>
      <c r="M38">
        <f t="shared" si="18"/>
        <v>0.37764888909266725</v>
      </c>
      <c r="N38">
        <f t="shared" si="18"/>
        <v>0.35528894694940266</v>
      </c>
      <c r="O38">
        <f t="shared" si="18"/>
        <v>0.34340839975928639</v>
      </c>
      <c r="P38">
        <f t="shared" si="18"/>
        <v>0.33705962952497043</v>
      </c>
      <c r="Q38">
        <f t="shared" si="18"/>
        <v>0.33367914130912663</v>
      </c>
      <c r="R38">
        <f t="shared" si="18"/>
        <v>0.329983962904707</v>
      </c>
      <c r="S38">
        <f t="shared" si="18"/>
        <v>0.32998041795819144</v>
      </c>
      <c r="T38">
        <f t="shared" si="18"/>
        <v>0.32998041521176663</v>
      </c>
      <c r="U38">
        <f t="shared" si="18"/>
        <v>0.32998041521176602</v>
      </c>
      <c r="V38">
        <f t="shared" si="18"/>
        <v>0.32998041521176602</v>
      </c>
      <c r="W38">
        <f t="shared" si="18"/>
        <v>0.32998041521176602</v>
      </c>
      <c r="X38" t="e">
        <f t="shared" si="18"/>
        <v>#VALUE!</v>
      </c>
    </row>
    <row r="39" spans="1:24">
      <c r="A39" t="s">
        <v>22</v>
      </c>
      <c r="B39">
        <v>1</v>
      </c>
      <c r="C39">
        <v>1</v>
      </c>
      <c r="D39">
        <v>1</v>
      </c>
      <c r="G39">
        <f>Pho($C$6,$C$4,$C$5,infinity,$B$39,$C$39,$D$39)</f>
        <v>0.14534181627925852</v>
      </c>
      <c r="H39">
        <f>Pho($C$6,$C$4,$C$5,H28,$B$39,$C$39,$D$39)</f>
        <v>6.9561143311529259</v>
      </c>
      <c r="I39">
        <f t="shared" ref="I39:X39" si="19">Pho($C$6,$C$4,$C$5,I28,$B$39,$C$39,$D$39)</f>
        <v>2.6073834354961338</v>
      </c>
      <c r="J39">
        <f t="shared" si="19"/>
        <v>0.6513591907829076</v>
      </c>
      <c r="K39">
        <f t="shared" si="19"/>
        <v>0.34042130936293108</v>
      </c>
      <c r="L39">
        <f t="shared" si="19"/>
        <v>0.23532364225376345</v>
      </c>
      <c r="M39">
        <f t="shared" si="19"/>
        <v>0.19016521741744138</v>
      </c>
      <c r="N39">
        <f t="shared" si="19"/>
        <v>0.16844673972188909</v>
      </c>
      <c r="O39">
        <f t="shared" si="19"/>
        <v>0.15740136796339751</v>
      </c>
      <c r="P39">
        <f t="shared" si="19"/>
        <v>0.15164263082229384</v>
      </c>
      <c r="Q39">
        <f t="shared" si="19"/>
        <v>0.14861782758430758</v>
      </c>
      <c r="R39">
        <f t="shared" si="19"/>
        <v>0.14534494150043531</v>
      </c>
      <c r="S39">
        <f t="shared" si="19"/>
        <v>0.14534181869861698</v>
      </c>
      <c r="T39">
        <f t="shared" si="19"/>
        <v>0.14534181627925902</v>
      </c>
      <c r="U39">
        <f t="shared" si="19"/>
        <v>0.14534181627925852</v>
      </c>
      <c r="V39">
        <f t="shared" si="19"/>
        <v>0.14534181627925852</v>
      </c>
      <c r="W39">
        <f t="shared" si="19"/>
        <v>0.14534181627925852</v>
      </c>
      <c r="X39" t="e">
        <f t="shared" si="19"/>
        <v>#VALUE!</v>
      </c>
    </row>
    <row r="40" spans="1:24">
      <c r="A40" t="s">
        <v>23</v>
      </c>
      <c r="B40">
        <v>3</v>
      </c>
      <c r="G40">
        <f>e2x(C6,B40,C4,C5)</f>
        <v>6.0496070378005189E-2</v>
      </c>
    </row>
    <row r="42" spans="1:24">
      <c r="A42" t="s">
        <v>24</v>
      </c>
      <c r="B42">
        <v>8</v>
      </c>
      <c r="G42">
        <f>et($C$6,B42,$C$4,$C$5)</f>
        <v>1.9955162148140689E-2</v>
      </c>
      <c r="H42">
        <f>et($C$6,$B$42,$C$4,$C$5,H28)</f>
        <v>0.4864771969718944</v>
      </c>
      <c r="I42">
        <f>et($C$6,$B$42,$C$4,$C$5,I28)</f>
        <v>0.18247788420744196</v>
      </c>
      <c r="J42">
        <f t="shared" ref="J42:X42" si="20">et($C$6,$B$42,$C$4,$C$5,J28)</f>
        <v>6.2056215512282131E-2</v>
      </c>
      <c r="K42">
        <f t="shared" si="20"/>
        <v>2.7549796196748605E-2</v>
      </c>
      <c r="L42">
        <f t="shared" si="20"/>
        <v>2.0590028864766782E-2</v>
      </c>
      <c r="M42">
        <f t="shared" si="20"/>
        <v>1.9782565232869836E-2</v>
      </c>
      <c r="N42">
        <f t="shared" si="20"/>
        <v>1.9845523680224048E-2</v>
      </c>
      <c r="O42">
        <f t="shared" si="20"/>
        <v>1.9916956271549179E-2</v>
      </c>
      <c r="P42">
        <f t="shared" si="20"/>
        <v>1.9944264147633478E-2</v>
      </c>
      <c r="Q42">
        <f t="shared" si="20"/>
        <v>1.9952359096750052E-2</v>
      </c>
      <c r="R42">
        <f t="shared" si="20"/>
        <v>1.9955162147427739E-2</v>
      </c>
      <c r="S42">
        <f t="shared" si="20"/>
        <v>1.9955162148139801E-2</v>
      </c>
      <c r="T42">
        <f t="shared" si="20"/>
        <v>1.9955162148139801E-2</v>
      </c>
      <c r="U42">
        <f t="shared" si="20"/>
        <v>1.9955162148139801E-2</v>
      </c>
      <c r="V42" t="e">
        <f t="shared" si="20"/>
        <v>#VALUE!</v>
      </c>
      <c r="W42" t="e">
        <f t="shared" si="20"/>
        <v>#VALUE!</v>
      </c>
      <c r="X42" t="e">
        <f t="shared" si="20"/>
        <v>#VALUE!</v>
      </c>
    </row>
    <row r="43" spans="1:24">
      <c r="A43" t="s">
        <v>25</v>
      </c>
      <c r="B43">
        <v>6</v>
      </c>
      <c r="C43">
        <v>2</v>
      </c>
      <c r="D43">
        <v>1</v>
      </c>
      <c r="G43">
        <f>et($C$6,B43,$C$4,$C$5,C43,D43)</f>
        <v>6.2557571639543152E-3</v>
      </c>
      <c r="H43">
        <f>et($C$6,$B$43,$C$4,$C$5,H28,$C$43,$D$43)</f>
        <v>0.24680407122007281</v>
      </c>
      <c r="I43">
        <f>et($C$6,$B$43,$C$4,$C$5,I28,$C$43,$D$43)</f>
        <v>4.7856020500291988E-2</v>
      </c>
      <c r="J43">
        <f t="shared" ref="J43:X43" si="21">et($C$6,$B$43,$C$4,$C$5,J28,$C$43,$D$43)</f>
        <v>1.0589224626952349E-2</v>
      </c>
      <c r="K43">
        <f t="shared" si="21"/>
        <v>4.7152621062237715E-3</v>
      </c>
      <c r="L43">
        <f t="shared" si="21"/>
        <v>5.0063614438452479E-3</v>
      </c>
      <c r="M43">
        <f t="shared" si="21"/>
        <v>5.7360790965941509E-3</v>
      </c>
      <c r="N43">
        <f t="shared" si="21"/>
        <v>6.087472513111653E-3</v>
      </c>
      <c r="O43">
        <f t="shared" si="21"/>
        <v>6.2083248954028078E-3</v>
      </c>
      <c r="P43">
        <f t="shared" si="21"/>
        <v>6.2435023172389258E-3</v>
      </c>
      <c r="Q43">
        <f t="shared" si="21"/>
        <v>6.2527694914731678E-3</v>
      </c>
      <c r="R43">
        <f t="shared" si="21"/>
        <v>6.2557571632554862E-3</v>
      </c>
      <c r="S43">
        <f t="shared" si="21"/>
        <v>6.2557571639542866E-3</v>
      </c>
      <c r="T43">
        <f t="shared" si="21"/>
        <v>6.2557571639542866E-3</v>
      </c>
      <c r="U43">
        <f t="shared" si="21"/>
        <v>6.2557571639542866E-3</v>
      </c>
      <c r="V43" t="e">
        <f t="shared" si="21"/>
        <v>#VALUE!</v>
      </c>
      <c r="W43" t="e">
        <f t="shared" si="21"/>
        <v>#VALUE!</v>
      </c>
      <c r="X43" t="e">
        <f t="shared" si="21"/>
        <v>#VALUE!</v>
      </c>
    </row>
    <row r="44" spans="1:24">
      <c r="A44" t="s">
        <v>26</v>
      </c>
      <c r="B44">
        <v>4</v>
      </c>
      <c r="C44">
        <v>4</v>
      </c>
      <c r="D44">
        <v>1</v>
      </c>
      <c r="G44">
        <f>et($C$6,B44,$C$4,$C$5,C44,D44)</f>
        <v>4.6872195376194978E-3</v>
      </c>
      <c r="H44">
        <f>et($C$6,$B$44,$C$4,$C$5,H28,$C$44,$D$44)</f>
        <v>0.23786213116919389</v>
      </c>
      <c r="I44">
        <f>et($C$6,$B$44,$C$4,$C$5,I28,$C$44,$D$44)</f>
        <v>3.7308111478887539E-2</v>
      </c>
      <c r="J44">
        <f t="shared" ref="J44:X44" si="22">et($C$6,$B$44,$C$4,$C$5,J28,$C$44,$D$44)</f>
        <v>5.6530808160646642E-3</v>
      </c>
      <c r="K44">
        <f t="shared" si="22"/>
        <v>2.3093700734935834E-3</v>
      </c>
      <c r="L44">
        <f t="shared" si="22"/>
        <v>3.2665541179461755E-3</v>
      </c>
      <c r="M44">
        <f t="shared" si="22"/>
        <v>4.136428736388185E-3</v>
      </c>
      <c r="N44">
        <f t="shared" si="22"/>
        <v>4.5137475263584172E-3</v>
      </c>
      <c r="O44">
        <f t="shared" si="22"/>
        <v>4.6389818157662674E-3</v>
      </c>
      <c r="P44">
        <f t="shared" si="22"/>
        <v>4.6748480443272837E-3</v>
      </c>
      <c r="Q44">
        <f t="shared" si="22"/>
        <v>4.6842163509311641E-3</v>
      </c>
      <c r="R44">
        <f t="shared" si="22"/>
        <v>4.6872195369220436E-3</v>
      </c>
      <c r="S44">
        <f t="shared" si="22"/>
        <v>4.6872195376194978E-3</v>
      </c>
      <c r="T44">
        <f t="shared" si="22"/>
        <v>4.6872195376194978E-3</v>
      </c>
      <c r="U44">
        <f t="shared" si="22"/>
        <v>4.6872195376194978E-3</v>
      </c>
      <c r="V44" t="e">
        <f t="shared" si="22"/>
        <v>#VALUE!</v>
      </c>
      <c r="W44" t="e">
        <f t="shared" si="22"/>
        <v>#VALUE!</v>
      </c>
      <c r="X44" t="e">
        <f t="shared" si="22"/>
        <v>#VALUE!</v>
      </c>
    </row>
    <row r="45" spans="1:24">
      <c r="A45" t="s">
        <v>27</v>
      </c>
      <c r="B45">
        <v>4</v>
      </c>
      <c r="C45">
        <v>2</v>
      </c>
      <c r="D45">
        <v>2</v>
      </c>
      <c r="G45">
        <f>et($C$6,B45,$C$4,$C$5,C45,D45)</f>
        <v>2.3238431569856592E-3</v>
      </c>
      <c r="H45">
        <f>et($C$6,$B$45,$C$4,$C$5,H28,$C$45,$D$45)</f>
        <v>0.12552013049764138</v>
      </c>
      <c r="I45">
        <f>et($C$6,$B$45,$C$4,$C$5,I28,$C$45,$D$45)</f>
        <v>1.2156561012982665E-2</v>
      </c>
      <c r="J45">
        <f t="shared" ref="J45:X45" si="23">et($C$6,$B$45,$C$4,$C$5,J28,$C$45,$D$45)</f>
        <v>-1.7361424068448766E-4</v>
      </c>
      <c r="K45">
        <f t="shared" si="23"/>
        <v>-6.4066503718385333E-4</v>
      </c>
      <c r="L45">
        <f t="shared" si="23"/>
        <v>8.0009371390823113E-4</v>
      </c>
      <c r="M45">
        <f t="shared" si="23"/>
        <v>1.7558205417657299E-3</v>
      </c>
      <c r="N45">
        <f t="shared" si="23"/>
        <v>2.1476944465151186E-3</v>
      </c>
      <c r="O45">
        <f t="shared" si="23"/>
        <v>2.2752238587464097E-3</v>
      </c>
      <c r="P45">
        <f t="shared" si="23"/>
        <v>2.3114234617564655E-3</v>
      </c>
      <c r="Q45">
        <f t="shared" si="23"/>
        <v>2.3208351968787627E-3</v>
      </c>
      <c r="R45">
        <f t="shared" si="23"/>
        <v>2.3238431562897645E-3</v>
      </c>
      <c r="S45">
        <f t="shared" si="23"/>
        <v>2.3238431569856592E-3</v>
      </c>
      <c r="T45">
        <f t="shared" si="23"/>
        <v>2.3238431569856592E-3</v>
      </c>
      <c r="U45">
        <f t="shared" si="23"/>
        <v>2.3238431569856592E-3</v>
      </c>
      <c r="V45" t="e">
        <f t="shared" si="23"/>
        <v>#VALUE!</v>
      </c>
      <c r="W45" t="e">
        <f t="shared" si="23"/>
        <v>#VALUE!</v>
      </c>
      <c r="X45" t="e">
        <f t="shared" si="23"/>
        <v>#VALUE!</v>
      </c>
    </row>
    <row r="46" spans="1:24">
      <c r="A46" t="s">
        <v>28</v>
      </c>
      <c r="B46">
        <v>2</v>
      </c>
      <c r="C46">
        <v>2</v>
      </c>
      <c r="D46">
        <v>3</v>
      </c>
      <c r="G46">
        <f>et($C$6,B46,$C$4,$C$5,C46,D46)</f>
        <v>1.1529089791442284E-3</v>
      </c>
      <c r="H46">
        <f>et($C$6,$B$46,$C$4,$C$5,H28,$C$46,$D$46)</f>
        <v>6.6217038474840409E-2</v>
      </c>
      <c r="I46">
        <f>et($C$6,$B$46,$C$4,$C$5,I28,$C$46,$D$46)</f>
        <v>3.072694836708573E-3</v>
      </c>
      <c r="J46">
        <f t="shared" ref="J46:X46" si="24">et($C$6,$B$46,$C$4,$C$5,J28,$C$46,$D$46)</f>
        <v>-2.5268589938415003E-3</v>
      </c>
      <c r="K46">
        <f t="shared" si="24"/>
        <v>-2.0227785199223979E-3</v>
      </c>
      <c r="L46">
        <f t="shared" si="24"/>
        <v>-4.0830119205257682E-4</v>
      </c>
      <c r="M46">
        <f t="shared" si="24"/>
        <v>5.7870036207937942E-4</v>
      </c>
      <c r="N46">
        <f t="shared" si="24"/>
        <v>9.7582297870208834E-4</v>
      </c>
      <c r="O46">
        <f t="shared" si="24"/>
        <v>1.1041620007305451E-3</v>
      </c>
      <c r="P46">
        <f t="shared" si="24"/>
        <v>1.1404746884777018E-3</v>
      </c>
      <c r="Q46">
        <f t="shared" si="24"/>
        <v>1.1499000034530115E-3</v>
      </c>
      <c r="R46">
        <f t="shared" si="24"/>
        <v>1.1529089784490742E-3</v>
      </c>
      <c r="S46">
        <f t="shared" si="24"/>
        <v>1.1529089791442284E-3</v>
      </c>
      <c r="T46">
        <f t="shared" si="24"/>
        <v>1.1529089791442284E-3</v>
      </c>
      <c r="U46">
        <f t="shared" si="24"/>
        <v>1.1529089791442284E-3</v>
      </c>
      <c r="V46" t="e">
        <f>et($C$6,$B$46,$C$4,$C$5,V28,$C$46,$D$46)</f>
        <v>#VALUE!</v>
      </c>
      <c r="W46" t="e">
        <f t="shared" si="24"/>
        <v>#VALUE!</v>
      </c>
      <c r="X46" t="e">
        <f t="shared" si="24"/>
        <v>#VALUE!</v>
      </c>
    </row>
    <row r="47" spans="1:24" s="7" customFormat="1">
      <c r="A47" s="8" t="s">
        <v>29</v>
      </c>
      <c r="B47" s="7">
        <v>2</v>
      </c>
      <c r="C47" s="7">
        <v>2</v>
      </c>
      <c r="G47" s="7">
        <f>Pho($C$6,$C$4,$C$5,infinity,$B$47,$C$47)</f>
        <v>0</v>
      </c>
      <c r="H47" s="7">
        <f>Pho($C$6,$C$4,$C$5,H28,$B$47,$C$47)</f>
        <v>3.5059284730163835E-5</v>
      </c>
      <c r="I47" s="7">
        <f t="shared" ref="I47:X47" si="25">Pho($C$6,$C$4,$C$5,I28,$B$47,$C$47)</f>
        <v>5.3129163912662515E-5</v>
      </c>
      <c r="J47" s="7">
        <f t="shared" si="25"/>
        <v>6.8426187035653795E-5</v>
      </c>
      <c r="K47" s="7">
        <f t="shared" si="25"/>
        <v>7.4347989317118677E-5</v>
      </c>
      <c r="L47" s="7">
        <f t="shared" si="25"/>
        <v>7.6126434689407078E-5</v>
      </c>
      <c r="M47" s="7">
        <f t="shared" si="25"/>
        <v>7.6565731131851753E-5</v>
      </c>
      <c r="N47" s="7">
        <f t="shared" si="25"/>
        <v>7.6611989369179467E-5</v>
      </c>
      <c r="O47" s="7">
        <f t="shared" si="25"/>
        <v>7.6534073101191098E-5</v>
      </c>
      <c r="P47" s="7">
        <f t="shared" si="25"/>
        <v>7.6399584453890434E-5</v>
      </c>
      <c r="Q47" s="7">
        <f t="shared" si="25"/>
        <v>7.6221611413881249E-5</v>
      </c>
      <c r="R47" s="7">
        <f t="shared" si="25"/>
        <v>7.1125274517908345E-5</v>
      </c>
      <c r="S47" s="7">
        <f t="shared" si="25"/>
        <v>5.8427662585207249E-5</v>
      </c>
      <c r="T47" s="7">
        <f t="shared" si="25"/>
        <v>2.236380223422238E-5</v>
      </c>
      <c r="U47" s="7">
        <f t="shared" si="25"/>
        <v>1.0331710575077019E-6</v>
      </c>
      <c r="V47" s="7" t="e">
        <f t="shared" si="25"/>
        <v>#VALUE!</v>
      </c>
      <c r="W47" s="7" t="e">
        <f t="shared" si="25"/>
        <v>#VALUE!</v>
      </c>
      <c r="X47" s="7" t="e">
        <f t="shared" si="25"/>
        <v>#VALUE!</v>
      </c>
    </row>
    <row r="48" spans="1:24">
      <c r="A48" t="s">
        <v>31</v>
      </c>
      <c r="B48">
        <v>3</v>
      </c>
      <c r="C48">
        <v>1</v>
      </c>
      <c r="G48">
        <f>Pho($C$6,$C$4,$C$5,infinity,$B$48,$C$48)</f>
        <v>0.28703696473157719</v>
      </c>
      <c r="H48">
        <f>Pho($C$6,$C$4,$C$5,H28,$B$48,$C$48)</f>
        <v>-1.5973747221604182</v>
      </c>
      <c r="I48">
        <f t="shared" ref="I48:X48" si="26">Pho($C$6,$C$4,$C$5,I28,$B$48,$C$48)</f>
        <v>1.2935545426119857</v>
      </c>
      <c r="J48">
        <f t="shared" si="26"/>
        <v>0.62431890060707529</v>
      </c>
      <c r="K48">
        <f t="shared" si="26"/>
        <v>0.44286772573672717</v>
      </c>
      <c r="L48">
        <f>Pho($C$6,$C$4,$C$5,L28,$B$48,$C$48)</f>
        <v>0.36603345954056987</v>
      </c>
      <c r="M48">
        <f t="shared" si="26"/>
        <v>0.32850952491305957</v>
      </c>
      <c r="N48">
        <f t="shared" si="26"/>
        <v>0.30905261940154538</v>
      </c>
      <c r="O48">
        <f t="shared" si="26"/>
        <v>0.29871751454941858</v>
      </c>
      <c r="P48">
        <f t="shared" si="26"/>
        <v>0.29319490172638385</v>
      </c>
      <c r="Q48">
        <f t="shared" si="26"/>
        <v>0.29025434157193225</v>
      </c>
      <c r="R48">
        <f t="shared" si="26"/>
        <v>0.28704005072991717</v>
      </c>
      <c r="S48">
        <f t="shared" si="26"/>
        <v>0.28703696712058446</v>
      </c>
      <c r="T48">
        <f t="shared" si="26"/>
        <v>0.28703696473157769</v>
      </c>
      <c r="U48">
        <f t="shared" si="26"/>
        <v>0.28703696473157719</v>
      </c>
      <c r="V48">
        <f t="shared" si="26"/>
        <v>0.28703696473157719</v>
      </c>
      <c r="W48">
        <f t="shared" si="26"/>
        <v>0.28703696473157719</v>
      </c>
      <c r="X48" t="e">
        <f t="shared" si="26"/>
        <v>#VALUE!</v>
      </c>
    </row>
    <row r="49" spans="1:24" s="7" customFormat="1">
      <c r="A49" s="7" t="s">
        <v>30</v>
      </c>
      <c r="B49" s="7">
        <v>2</v>
      </c>
      <c r="C49" s="7">
        <v>1</v>
      </c>
      <c r="D49" s="7">
        <v>1</v>
      </c>
      <c r="G49" s="7">
        <f>Pho($C$6,$C$4,$C$5,infinity,$B$49,$C$49,$D$49)</f>
        <v>0</v>
      </c>
      <c r="H49" s="7">
        <f t="shared" ref="H49:X49" si="27">Pho($C$6,$C$4,$C$5,H28,$B$49,$C$49,$D$49)</f>
        <v>-1.8724946105013894E-4</v>
      </c>
      <c r="I49" s="7">
        <f t="shared" si="27"/>
        <v>9.9548052122273446E-5</v>
      </c>
      <c r="J49" s="7">
        <f t="shared" si="27"/>
        <v>6.2863287522277469E-5</v>
      </c>
      <c r="K49" s="7">
        <f t="shared" si="27"/>
        <v>4.9797587753014116E-5</v>
      </c>
      <c r="L49" s="7">
        <f t="shared" si="27"/>
        <v>4.2581449963032252E-5</v>
      </c>
      <c r="M49" s="7">
        <f t="shared" si="27"/>
        <v>3.8554698101710002E-5</v>
      </c>
      <c r="N49" s="7">
        <f t="shared" si="27"/>
        <v>3.6322660594009807E-5</v>
      </c>
      <c r="O49" s="7">
        <f t="shared" si="27"/>
        <v>3.5079420918015511E-5</v>
      </c>
      <c r="P49" s="7">
        <f t="shared" si="27"/>
        <v>3.4372060506462053E-5</v>
      </c>
      <c r="Q49" s="7">
        <f t="shared" si="27"/>
        <v>3.3948451973544021E-5</v>
      </c>
      <c r="R49" s="7">
        <f t="shared" si="27"/>
        <v>3.1327882643172933E-5</v>
      </c>
      <c r="S49" s="7">
        <f t="shared" si="27"/>
        <v>2.5734808128884467E-5</v>
      </c>
      <c r="T49" s="7">
        <f t="shared" si="27"/>
        <v>9.8502683365195275E-6</v>
      </c>
      <c r="U49" s="7">
        <f t="shared" si="27"/>
        <v>4.5506627394527055E-7</v>
      </c>
      <c r="V49" s="7" t="e">
        <f t="shared" si="27"/>
        <v>#VALUE!</v>
      </c>
      <c r="W49" s="7" t="e">
        <f t="shared" si="27"/>
        <v>#VALUE!</v>
      </c>
      <c r="X49" s="7" t="e">
        <f t="shared" si="27"/>
        <v>#VALUE!</v>
      </c>
    </row>
    <row r="50" spans="1:24">
      <c r="A50" t="s">
        <v>32</v>
      </c>
      <c r="B50">
        <v>1</v>
      </c>
      <c r="C50">
        <v>1</v>
      </c>
      <c r="D50">
        <v>1</v>
      </c>
      <c r="E50">
        <v>1</v>
      </c>
      <c r="G50">
        <f>Pho($C$6,$C$4,$C$5,infinity,$B$50,$C$50,$D$50,$E$50)</f>
        <v>4.1718473793372901E-2</v>
      </c>
      <c r="H50">
        <f t="shared" ref="H50:X50" si="28">Pho($C$6,$C$4,$C$5,H28,$B$50,$C$50,$D$50,$E$50)</f>
        <v>-11.111521197041508</v>
      </c>
      <c r="I50">
        <f t="shared" si="28"/>
        <v>3.3727926873172689</v>
      </c>
      <c r="J50">
        <f t="shared" si="28"/>
        <v>0.40665585388989905</v>
      </c>
      <c r="K50">
        <f t="shared" si="28"/>
        <v>0.15076161106988012</v>
      </c>
      <c r="L50">
        <f t="shared" si="28"/>
        <v>8.6136326885832476E-2</v>
      </c>
      <c r="M50">
        <f t="shared" si="28"/>
        <v>6.2471085228792349E-2</v>
      </c>
      <c r="N50">
        <f t="shared" si="28"/>
        <v>5.2058906140700162E-2</v>
      </c>
      <c r="O50">
        <f t="shared" si="28"/>
        <v>4.7018545424704586E-2</v>
      </c>
      <c r="P50">
        <f t="shared" si="28"/>
        <v>4.4460846241472743E-2</v>
      </c>
      <c r="Q50">
        <f t="shared" si="28"/>
        <v>4.3136969691334147E-2</v>
      </c>
      <c r="R50">
        <f t="shared" si="28"/>
        <v>4.1719819381621795E-2</v>
      </c>
      <c r="S50">
        <f t="shared" si="28"/>
        <v>4.1718474835040875E-2</v>
      </c>
      <c r="T50">
        <f t="shared" si="28"/>
        <v>4.1718473793373116E-2</v>
      </c>
      <c r="U50">
        <f t="shared" si="28"/>
        <v>4.1718473793372894E-2</v>
      </c>
      <c r="V50">
        <f t="shared" si="28"/>
        <v>4.1718473793372894E-2</v>
      </c>
      <c r="W50">
        <f t="shared" si="28"/>
        <v>4.1718473793372894E-2</v>
      </c>
      <c r="X50" t="e">
        <f t="shared" si="28"/>
        <v>#VALUE!</v>
      </c>
    </row>
    <row r="51" spans="1:24">
      <c r="A51" t="s">
        <v>33</v>
      </c>
      <c r="B51">
        <v>4</v>
      </c>
      <c r="G51">
        <f>e2x(C6,B51,C4,C5)</f>
        <v>2.8973744666511515E-2</v>
      </c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C21" sqref="C21"/>
    </sheetView>
  </sheetViews>
  <sheetFormatPr defaultRowHeight="15"/>
  <cols>
    <col min="1" max="1" width="13.7109375" customWidth="1"/>
    <col min="2" max="2" width="16.140625" customWidth="1"/>
    <col min="3" max="3" width="27.42578125" customWidth="1"/>
    <col min="5" max="5" width="22.5703125" customWidth="1"/>
    <col min="6" max="6" width="15" customWidth="1"/>
    <col min="7" max="7" width="10.28515625" customWidth="1"/>
    <col min="10" max="10" width="14.28515625" customWidth="1"/>
    <col min="11" max="11" width="31" customWidth="1"/>
  </cols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Mountain Walker</dc:creator>
  <cp:lastModifiedBy>Jim Bridgeman</cp:lastModifiedBy>
  <dcterms:created xsi:type="dcterms:W3CDTF">2009-06-10T15:44:34Z</dcterms:created>
  <dcterms:modified xsi:type="dcterms:W3CDTF">2011-05-18T14:13:52Z</dcterms:modified>
</cp:coreProperties>
</file>